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ina Koltsova\Downloads\ВШУ\ВШУ\"/>
    </mc:Choice>
  </mc:AlternateContent>
  <bookViews>
    <workbookView xWindow="0" yWindow="0" windowWidth="19200" windowHeight="7050"/>
  </bookViews>
  <sheets>
    <sheet name="Пример 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5" i="1" l="1"/>
  <c r="F156" i="1"/>
  <c r="F157" i="1"/>
  <c r="F158" i="1"/>
  <c r="F159" i="1"/>
  <c r="F160" i="1"/>
  <c r="F161" i="1"/>
  <c r="F162" i="1"/>
  <c r="F154" i="1"/>
  <c r="F131" i="1"/>
  <c r="F130" i="1"/>
  <c r="F129" i="1"/>
  <c r="F128" i="1"/>
  <c r="F126" i="1"/>
  <c r="F124" i="1"/>
  <c r="C101" i="1" l="1"/>
  <c r="C102" i="1" s="1"/>
  <c r="D101" i="1"/>
  <c r="D102" i="1" s="1"/>
  <c r="E101" i="1"/>
  <c r="E102" i="1" s="1"/>
  <c r="B101" i="1"/>
  <c r="B102" i="1" s="1"/>
  <c r="B117" i="1"/>
  <c r="B132" i="1"/>
  <c r="B114" i="1"/>
  <c r="C221" i="1"/>
  <c r="B221" i="1"/>
  <c r="C217" i="1"/>
  <c r="C212" i="1"/>
  <c r="F176" i="1"/>
  <c r="C206" i="1" s="1"/>
  <c r="C205" i="1"/>
  <c r="B224" i="1"/>
  <c r="B219" i="1"/>
  <c r="B214" i="1"/>
  <c r="B208" i="1"/>
  <c r="B209" i="1" s="1"/>
  <c r="B215" i="1" s="1"/>
  <c r="F181" i="1"/>
  <c r="F180" i="1"/>
  <c r="E177" i="1"/>
  <c r="D177" i="1"/>
  <c r="C177" i="1"/>
  <c r="B177" i="1"/>
  <c r="C161" i="1"/>
  <c r="D161" i="1"/>
  <c r="E161" i="1"/>
  <c r="B161" i="1"/>
  <c r="B153" i="1"/>
  <c r="B169" i="1" s="1"/>
  <c r="C132" i="1"/>
  <c r="D132" i="1"/>
  <c r="E132" i="1"/>
  <c r="F104" i="1"/>
  <c r="C207" i="1" s="1"/>
  <c r="F103" i="1"/>
  <c r="C93" i="1"/>
  <c r="C156" i="1" s="1"/>
  <c r="C172" i="1" s="1"/>
  <c r="D93" i="1"/>
  <c r="D156" i="1" s="1"/>
  <c r="D172" i="1" s="1"/>
  <c r="E93" i="1"/>
  <c r="E156" i="1" s="1"/>
  <c r="E172" i="1" s="1"/>
  <c r="B93" i="1"/>
  <c r="B156" i="1" s="1"/>
  <c r="B172" i="1" s="1"/>
  <c r="B76" i="1"/>
  <c r="B68" i="1"/>
  <c r="B56" i="1"/>
  <c r="C53" i="1"/>
  <c r="C124" i="1" s="1"/>
  <c r="C126" i="1" s="1"/>
  <c r="C133" i="1" s="1"/>
  <c r="C158" i="1" s="1"/>
  <c r="C174" i="1" s="1"/>
  <c r="D53" i="1"/>
  <c r="D124" i="1" s="1"/>
  <c r="D126" i="1" s="1"/>
  <c r="D133" i="1" s="1"/>
  <c r="D158" i="1" s="1"/>
  <c r="D174" i="1" s="1"/>
  <c r="E53" i="1"/>
  <c r="E55" i="1" s="1"/>
  <c r="B53" i="1"/>
  <c r="F39" i="1"/>
  <c r="F31" i="1"/>
  <c r="C33" i="1"/>
  <c r="D41" i="1" s="1"/>
  <c r="D33" i="1"/>
  <c r="D42" i="1" s="1"/>
  <c r="E33" i="1"/>
  <c r="B46" i="1" s="1"/>
  <c r="C211" i="1" s="1"/>
  <c r="B33" i="1"/>
  <c r="C40" i="1" s="1"/>
  <c r="B24" i="1"/>
  <c r="B19" i="1"/>
  <c r="B8" i="1"/>
  <c r="B9" i="1" s="1"/>
  <c r="B14" i="1"/>
  <c r="F102" i="1" l="1"/>
  <c r="B157" i="1"/>
  <c r="B105" i="1"/>
  <c r="E157" i="1"/>
  <c r="E173" i="1" s="1"/>
  <c r="E105" i="1"/>
  <c r="D157" i="1"/>
  <c r="D173" i="1" s="1"/>
  <c r="D105" i="1"/>
  <c r="C105" i="1"/>
  <c r="C157" i="1"/>
  <c r="C173" i="1" s="1"/>
  <c r="F172" i="1"/>
  <c r="F177" i="1"/>
  <c r="C208" i="1"/>
  <c r="C209" i="1" s="1"/>
  <c r="E43" i="1"/>
  <c r="F43" i="1" s="1"/>
  <c r="B173" i="1"/>
  <c r="E42" i="1"/>
  <c r="E44" i="1" s="1"/>
  <c r="E154" i="1" s="1"/>
  <c r="E170" i="1" s="1"/>
  <c r="C44" i="1"/>
  <c r="C154" i="1" s="1"/>
  <c r="C170" i="1" s="1"/>
  <c r="C41" i="1"/>
  <c r="B54" i="1"/>
  <c r="C56" i="1" s="1"/>
  <c r="F132" i="1"/>
  <c r="B225" i="1"/>
  <c r="B196" i="1"/>
  <c r="D44" i="1"/>
  <c r="D154" i="1" s="1"/>
  <c r="D170" i="1" s="1"/>
  <c r="F41" i="1"/>
  <c r="E124" i="1"/>
  <c r="E126" i="1" s="1"/>
  <c r="E133" i="1" s="1"/>
  <c r="E158" i="1" s="1"/>
  <c r="E174" i="1" s="1"/>
  <c r="F33" i="1"/>
  <c r="B139" i="1" s="1"/>
  <c r="C54" i="1"/>
  <c r="D56" i="1" s="1"/>
  <c r="B40" i="1"/>
  <c r="B44" i="1" s="1"/>
  <c r="B154" i="1" s="1"/>
  <c r="D54" i="1"/>
  <c r="E56" i="1" s="1"/>
  <c r="E57" i="1" s="1"/>
  <c r="E63" i="1" s="1"/>
  <c r="E65" i="1" s="1"/>
  <c r="C55" i="1"/>
  <c r="C57" i="1" s="1"/>
  <c r="C63" i="1" s="1"/>
  <c r="C65" i="1" s="1"/>
  <c r="F93" i="1"/>
  <c r="B124" i="1"/>
  <c r="B126" i="1" s="1"/>
  <c r="B133" i="1" s="1"/>
  <c r="B158" i="1" s="1"/>
  <c r="F53" i="1"/>
  <c r="B25" i="1"/>
  <c r="B15" i="1"/>
  <c r="D55" i="1" l="1"/>
  <c r="F173" i="1"/>
  <c r="D57" i="1"/>
  <c r="D63" i="1" s="1"/>
  <c r="D65" i="1" s="1"/>
  <c r="C66" i="1" s="1"/>
  <c r="D68" i="1" s="1"/>
  <c r="F105" i="1"/>
  <c r="C114" i="1" s="1"/>
  <c r="D114" i="1" s="1"/>
  <c r="D115" i="1" s="1"/>
  <c r="B140" i="1" s="1"/>
  <c r="B192" i="1" s="1"/>
  <c r="B55" i="1"/>
  <c r="B57" i="1" s="1"/>
  <c r="B63" i="1" s="1"/>
  <c r="F42" i="1"/>
  <c r="B191" i="1"/>
  <c r="F133" i="1"/>
  <c r="B142" i="1" s="1"/>
  <c r="B194" i="1" s="1"/>
  <c r="B174" i="1"/>
  <c r="F174" i="1" s="1"/>
  <c r="D66" i="1"/>
  <c r="E68" i="1" s="1"/>
  <c r="E67" i="1"/>
  <c r="F40" i="1"/>
  <c r="B66" i="1"/>
  <c r="C68" i="1" s="1"/>
  <c r="D67" i="1" l="1"/>
  <c r="F63" i="1"/>
  <c r="B65" i="1"/>
  <c r="B67" i="1" s="1"/>
  <c r="F57" i="1"/>
  <c r="B118" i="1"/>
  <c r="C213" i="1" s="1"/>
  <c r="B141" i="1"/>
  <c r="B143" i="1" s="1"/>
  <c r="B145" i="1" s="1"/>
  <c r="B146" i="1" s="1"/>
  <c r="B193" i="1"/>
  <c r="B195" i="1" s="1"/>
  <c r="B197" i="1" s="1"/>
  <c r="E69" i="1"/>
  <c r="E70" i="1" s="1"/>
  <c r="E80" i="1" s="1"/>
  <c r="B84" i="1" s="1"/>
  <c r="C223" i="1" s="1"/>
  <c r="C224" i="1" s="1"/>
  <c r="C67" i="1"/>
  <c r="C69" i="1" s="1"/>
  <c r="C70" i="1" s="1"/>
  <c r="C78" i="1" s="1"/>
  <c r="D78" i="1" s="1"/>
  <c r="F65" i="1"/>
  <c r="F44" i="1"/>
  <c r="D69" i="1"/>
  <c r="D70" i="1" s="1"/>
  <c r="D79" i="1" s="1"/>
  <c r="E79" i="1" s="1"/>
  <c r="E81" i="1" l="1"/>
  <c r="E155" i="1" s="1"/>
  <c r="E171" i="1" s="1"/>
  <c r="B198" i="1"/>
  <c r="B199" i="1" s="1"/>
  <c r="B147" i="1"/>
  <c r="B159" i="1"/>
  <c r="C159" i="1" s="1"/>
  <c r="B170" i="1"/>
  <c r="F170" i="1" s="1"/>
  <c r="F67" i="1"/>
  <c r="B69" i="1"/>
  <c r="D81" i="1"/>
  <c r="D155" i="1" s="1"/>
  <c r="C218" i="1" l="1"/>
  <c r="C219" i="1" s="1"/>
  <c r="C225" i="1" s="1"/>
  <c r="B175" i="1"/>
  <c r="C175" i="1" s="1"/>
  <c r="D175" i="1" s="1"/>
  <c r="E175" i="1" s="1"/>
  <c r="E178" i="1" s="1"/>
  <c r="E183" i="1" s="1"/>
  <c r="D171" i="1"/>
  <c r="D159" i="1"/>
  <c r="E159" i="1" s="1"/>
  <c r="E162" i="1" s="1"/>
  <c r="B70" i="1"/>
  <c r="F69" i="1"/>
  <c r="F175" i="1" l="1"/>
  <c r="D178" i="1"/>
  <c r="D183" i="1" s="1"/>
  <c r="D162" i="1"/>
  <c r="F70" i="1"/>
  <c r="B77" i="1"/>
  <c r="C77" i="1" l="1"/>
  <c r="C81" i="1" s="1"/>
  <c r="C155" i="1" s="1"/>
  <c r="B81" i="1"/>
  <c r="B155" i="1" s="1"/>
  <c r="C171" i="1" l="1"/>
  <c r="C178" i="1" s="1"/>
  <c r="C183" i="1" s="1"/>
  <c r="C162" i="1"/>
  <c r="F81" i="1"/>
  <c r="B171" i="1" l="1"/>
  <c r="B162" i="1"/>
  <c r="B163" i="1" s="1"/>
  <c r="C153" i="1" s="1"/>
  <c r="C163" i="1" s="1"/>
  <c r="D153" i="1" s="1"/>
  <c r="D163" i="1" s="1"/>
  <c r="E153" i="1" s="1"/>
  <c r="E163" i="1" s="1"/>
  <c r="B178" i="1" l="1"/>
  <c r="F178" i="1" s="1"/>
  <c r="F171" i="1"/>
  <c r="B183" i="1" l="1"/>
  <c r="B185" i="1" s="1"/>
  <c r="C169" i="1" s="1"/>
  <c r="C185" i="1" s="1"/>
  <c r="D169" i="1" s="1"/>
  <c r="D185" i="1" s="1"/>
  <c r="E169" i="1" s="1"/>
  <c r="E185" i="1" s="1"/>
  <c r="C210" i="1" s="1"/>
  <c r="C214" i="1" s="1"/>
  <c r="C215" i="1" s="1"/>
</calcChain>
</file>

<file path=xl/comments1.xml><?xml version="1.0" encoding="utf-8"?>
<comments xmlns="http://schemas.openxmlformats.org/spreadsheetml/2006/main">
  <authors>
    <author>Irina Koltsova</author>
  </authors>
  <commentList>
    <comment ref="E54" authorId="0" shapeId="0">
      <text>
        <r>
          <rPr>
            <b/>
            <sz val="9"/>
            <color indexed="81"/>
            <rFont val="Tahoma"/>
            <family val="2"/>
            <charset val="204"/>
          </rPr>
          <t>Irina Koltsova:</t>
        </r>
        <r>
          <rPr>
            <sz val="9"/>
            <color indexed="81"/>
            <rFont val="Tahoma"/>
            <family val="2"/>
            <charset val="204"/>
          </rPr>
          <t xml:space="preserve">
Из условия</t>
        </r>
      </text>
    </comment>
    <comment ref="E66" authorId="0" shapeId="0">
      <text>
        <r>
          <rPr>
            <b/>
            <sz val="9"/>
            <color indexed="81"/>
            <rFont val="Tahoma"/>
            <family val="2"/>
            <charset val="204"/>
          </rPr>
          <t>Irina Koltsova:</t>
        </r>
        <r>
          <rPr>
            <sz val="9"/>
            <color indexed="81"/>
            <rFont val="Tahoma"/>
            <family val="2"/>
            <charset val="204"/>
          </rPr>
          <t xml:space="preserve">
Из условия
</t>
        </r>
      </text>
    </comment>
  </commentList>
</comments>
</file>

<file path=xl/sharedStrings.xml><?xml version="1.0" encoding="utf-8"?>
<sst xmlns="http://schemas.openxmlformats.org/spreadsheetml/2006/main" count="231" uniqueCount="137">
  <si>
    <t>Денежные средства</t>
  </si>
  <si>
    <t>Дебиторская задолженность</t>
  </si>
  <si>
    <t>Запасы сырья</t>
  </si>
  <si>
    <t>кг</t>
  </si>
  <si>
    <t>Запасы готовой продукции</t>
  </si>
  <si>
    <t>Итого оборотные активы</t>
  </si>
  <si>
    <t>Земля</t>
  </si>
  <si>
    <t>Сооружения и оборудование</t>
  </si>
  <si>
    <t>Накопленная амортизация</t>
  </si>
  <si>
    <t>Сооружения и оборудование нетто</t>
  </si>
  <si>
    <t>Итого внеоборотные активы</t>
  </si>
  <si>
    <t>ИТОГО АКТИВЫ</t>
  </si>
  <si>
    <t>Уставный капитал</t>
  </si>
  <si>
    <t>Нераспределенная прибыль</t>
  </si>
  <si>
    <t>Итого собственный капитал</t>
  </si>
  <si>
    <t>Итого долгосрочные обязательства</t>
  </si>
  <si>
    <t xml:space="preserve">Краткосрочные кредиты </t>
  </si>
  <si>
    <t>Долгосрочные кредиты</t>
  </si>
  <si>
    <t>Кредиторская задолженность</t>
  </si>
  <si>
    <t>Итого краткосрочные обязательства</t>
  </si>
  <si>
    <t>ИТОГО ПАССИВЫ</t>
  </si>
  <si>
    <t xml:space="preserve">Таб. 2 Бюджет продаж </t>
  </si>
  <si>
    <t>Бюджет продаж</t>
  </si>
  <si>
    <t>1 кв</t>
  </si>
  <si>
    <t>2 кв</t>
  </si>
  <si>
    <t>3 кв</t>
  </si>
  <si>
    <t>4 кв</t>
  </si>
  <si>
    <t>За год</t>
  </si>
  <si>
    <t>Ожидаемый объем, шт.</t>
  </si>
  <si>
    <t>Ожидаемая цена единицы продукции, тыс.руб.</t>
  </si>
  <si>
    <t>Выручка за реализованную продукцию, тыс.руб.</t>
  </si>
  <si>
    <t>Пассив</t>
  </si>
  <si>
    <t>Актив</t>
  </si>
  <si>
    <t>Таб. 3 График поступления денежных средств</t>
  </si>
  <si>
    <t>График поступления денежных средств</t>
  </si>
  <si>
    <t>Дебиторская задолженность на начало</t>
  </si>
  <si>
    <t>Приток денег от продаж 1 кв.</t>
  </si>
  <si>
    <t>Приток денег от продаж 2 кв.</t>
  </si>
  <si>
    <t>Приток денег от продаж 3 кв.</t>
  </si>
  <si>
    <t>Приток денег от продаж 4 кв.</t>
  </si>
  <si>
    <t>Итого поступление денежных средств</t>
  </si>
  <si>
    <t>Дебиторская задолженность на конец года</t>
  </si>
  <si>
    <t>Таб. 4 План производства продукции</t>
  </si>
  <si>
    <t>План производства продукции</t>
  </si>
  <si>
    <t>Ожидаемый объем продаж, шт.</t>
  </si>
  <si>
    <t xml:space="preserve">Запасы на конец квартала, шт. </t>
  </si>
  <si>
    <t>Требуемый объем продукции, шт.</t>
  </si>
  <si>
    <t>Минус запасы на начало периода, шт.</t>
  </si>
  <si>
    <t>Объем производства продукции, шт.</t>
  </si>
  <si>
    <t>штук</t>
  </si>
  <si>
    <t>Таб. 5 Бюджет затрат на  основные материалы</t>
  </si>
  <si>
    <t>Бюджет затрат на основные материалы</t>
  </si>
  <si>
    <t>Ожидаемый объем производства, шт.</t>
  </si>
  <si>
    <t>Требуемый объем сырья на ед., кг</t>
  </si>
  <si>
    <t>Требуемый объем сырья за период, кг</t>
  </si>
  <si>
    <t>Запасы сырья на конец периода, кг</t>
  </si>
  <si>
    <t>Общая потребность в материалах, кг</t>
  </si>
  <si>
    <t>Запасы сырья на начало периода, кг</t>
  </si>
  <si>
    <t xml:space="preserve">Закупки материалов, кг </t>
  </si>
  <si>
    <t>Стоимость закупок материалов, тыс.руб.</t>
  </si>
  <si>
    <t>Таб. 6 График денежных выплат за основные материалы</t>
  </si>
  <si>
    <t>График оплаты сырья, тыс.руб.</t>
  </si>
  <si>
    <t>Кредиторская задолженность на начало периода, тыс.руб.</t>
  </si>
  <si>
    <t>Оплата за материалы 1 кв.</t>
  </si>
  <si>
    <t>Оплата за материалы 2 кв.</t>
  </si>
  <si>
    <t>Оплата за материалы 3 кв.</t>
  </si>
  <si>
    <t>Оплата за материалы 4 кв.</t>
  </si>
  <si>
    <t>Платежи всего, тыс.руб.</t>
  </si>
  <si>
    <t xml:space="preserve">Таб. 1 Начальный баланс компании , тыс.руб. </t>
  </si>
  <si>
    <t>Кредиторская задолженность на конец года</t>
  </si>
  <si>
    <t xml:space="preserve">Таб. 7 Бюджет затрат прямого труда (сдельная заработная плата) </t>
  </si>
  <si>
    <t>Бюджет затрат на оплату сырья, тыс.руб.</t>
  </si>
  <si>
    <t>Затраты труда на 1  ед. продукции</t>
  </si>
  <si>
    <t xml:space="preserve">Оплата основного персонала, тыс.руб. </t>
  </si>
  <si>
    <t>Таб. 8 Бюджет общепроизводственных расходов, тыс.руб.</t>
  </si>
  <si>
    <t>Бюджет общепроизводственных расходов, тыс.руб.</t>
  </si>
  <si>
    <t>Общепроизводственные расходы, тыс.</t>
  </si>
  <si>
    <t>Амортизация, тыс.руб.</t>
  </si>
  <si>
    <t>Итого общепроизводственные расходы</t>
  </si>
  <si>
    <t xml:space="preserve">Таб. 9 Расчет себестоимости продукции </t>
  </si>
  <si>
    <t>Расчет себестоимости единицы продукции,  тыс.руб.</t>
  </si>
  <si>
    <t>Количество</t>
  </si>
  <si>
    <t>Затраты</t>
  </si>
  <si>
    <t>Всего</t>
  </si>
  <si>
    <t>Затраты на единицу продукции:</t>
  </si>
  <si>
    <t>основные материалы(кг)</t>
  </si>
  <si>
    <t>Сдельная заработная плата</t>
  </si>
  <si>
    <t>Общепроизводственные расходы за период</t>
  </si>
  <si>
    <t>Себестоимость единицы продукции</t>
  </si>
  <si>
    <t>Запасы готовой продукции в балансе на конец года</t>
  </si>
  <si>
    <t>Таб. 10 Бюджет административных и коммерческих расходов, тыс.руб.</t>
  </si>
  <si>
    <t>Бюджет административных и коммерческих расходов, тыс.руб.</t>
  </si>
  <si>
    <t xml:space="preserve">Переменные затраты на единицу продукции, тыс.руб. </t>
  </si>
  <si>
    <t>Итого коммерческие расходы</t>
  </si>
  <si>
    <t>Административные расходы:</t>
  </si>
  <si>
    <t>Реклама</t>
  </si>
  <si>
    <t>Зарплата АУП</t>
  </si>
  <si>
    <t>Страховка</t>
  </si>
  <si>
    <t>Налог на имущество</t>
  </si>
  <si>
    <t>Итого  административные расходы</t>
  </si>
  <si>
    <t>Итого планируемые затраты</t>
  </si>
  <si>
    <t>Таб. 11 Прогнозный БРР (без дополнительного финансирования)</t>
  </si>
  <si>
    <t>Прогнозный ОПУ (без дополнительного финансирования)</t>
  </si>
  <si>
    <t>Выручка от реализации</t>
  </si>
  <si>
    <t>Себестоимость реализованной продукции</t>
  </si>
  <si>
    <t>Валовая прибыль</t>
  </si>
  <si>
    <t>Коммерческие и административные расходы</t>
  </si>
  <si>
    <t>Прибыль до процентов и налога на прибыль</t>
  </si>
  <si>
    <t>Проценты за кредит</t>
  </si>
  <si>
    <t>Прибыль до выплаты налогов</t>
  </si>
  <si>
    <t>Налог на прибыль</t>
  </si>
  <si>
    <t>Чистая прибыль</t>
  </si>
  <si>
    <t>Таб. 12 Прогнозный БДДС (без дополнительного финансирования)</t>
  </si>
  <si>
    <t>Бюджет движения денежных средств, тыс.руб.</t>
  </si>
  <si>
    <t>ДС на начало периода</t>
  </si>
  <si>
    <t>Поступления ДС от потребителей</t>
  </si>
  <si>
    <t>Расход ДС на основные материалы</t>
  </si>
  <si>
    <t>Расход ДС на оплату труда</t>
  </si>
  <si>
    <t>Расходы на сбыт и управление</t>
  </si>
  <si>
    <t>Расходы на налог на прибыль</t>
  </si>
  <si>
    <t>Покупка оборудования</t>
  </si>
  <si>
    <t>Дивиденды</t>
  </si>
  <si>
    <t>Всего денежных выплат</t>
  </si>
  <si>
    <t>ДС на конец периода</t>
  </si>
  <si>
    <t>Расход ДС на общепроизводственные расходы</t>
  </si>
  <si>
    <t>Таб. 13 Прогнозный БДДС (окончательный вариант)</t>
  </si>
  <si>
    <t>Получение кредита</t>
  </si>
  <si>
    <t>Погашение кредита</t>
  </si>
  <si>
    <t>Выплата процентов</t>
  </si>
  <si>
    <t>Итого денежный поток</t>
  </si>
  <si>
    <t>Таб. 14 Прогнозный БДР (окончательный вариант)</t>
  </si>
  <si>
    <t>Таб. 15 Прогнозный баланс</t>
  </si>
  <si>
    <t>на 1 января</t>
  </si>
  <si>
    <t>на 31 декабря</t>
  </si>
  <si>
    <t>Производственные затраты переменного характера</t>
  </si>
  <si>
    <t>Норма расходов, тыс.руб.</t>
  </si>
  <si>
    <t>Прогнозный БДР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</si>
</sst>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rgb="FF0095D8"/>
      <name val="Wingdings"/>
      <charset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3" fontId="0" fillId="0" borderId="0" xfId="0" applyNumberFormat="1"/>
    <xf numFmtId="0" fontId="2" fillId="0" borderId="1" xfId="0" applyFont="1" applyBorder="1" applyAlignment="1">
      <alignment horizontal="center"/>
    </xf>
    <xf numFmtId="0" fontId="0" fillId="0" borderId="1" xfId="0" applyBorder="1"/>
    <xf numFmtId="3" fontId="0" fillId="0" borderId="1" xfId="0" applyNumberFormat="1" applyBorder="1"/>
    <xf numFmtId="0" fontId="0" fillId="2" borderId="1" xfId="0" applyFill="1" applyBorder="1"/>
    <xf numFmtId="3" fontId="0" fillId="2" borderId="1" xfId="0" applyNumberFormat="1" applyFill="1" applyBorder="1"/>
    <xf numFmtId="0" fontId="0" fillId="0" borderId="2" xfId="0" applyFill="1" applyBorder="1"/>
    <xf numFmtId="0" fontId="0" fillId="0" borderId="1" xfId="0" applyFill="1" applyBorder="1"/>
    <xf numFmtId="0" fontId="2" fillId="2" borderId="1" xfId="0" applyFont="1" applyFill="1" applyBorder="1"/>
    <xf numFmtId="3" fontId="2" fillId="2" borderId="1" xfId="0" applyNumberFormat="1" applyFont="1" applyFill="1" applyBorder="1"/>
    <xf numFmtId="0" fontId="2" fillId="0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5" fillId="0" borderId="0" xfId="0" applyFont="1" applyAlignment="1">
      <alignment horizontal="left" vertical="center" indent="3" readingOrder="1"/>
    </xf>
    <xf numFmtId="0" fontId="0" fillId="0" borderId="0" xfId="0" applyFill="1" applyBorder="1"/>
    <xf numFmtId="0" fontId="0" fillId="4" borderId="1" xfId="0" applyFill="1" applyBorder="1"/>
    <xf numFmtId="0" fontId="2" fillId="0" borderId="1" xfId="0" applyFont="1" applyBorder="1"/>
    <xf numFmtId="3" fontId="2" fillId="0" borderId="1" xfId="0" applyNumberFormat="1" applyFont="1" applyBorder="1"/>
    <xf numFmtId="3" fontId="2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3" fontId="0" fillId="2" borderId="1" xfId="0" applyNumberForma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717550</xdr:colOff>
      <xdr:row>34</xdr:row>
      <xdr:rowOff>158751</xdr:rowOff>
    </xdr:from>
    <xdr:to>
      <xdr:col>16</xdr:col>
      <xdr:colOff>399702</xdr:colOff>
      <xdr:row>36</xdr:row>
      <xdr:rowOff>152400</xdr:rowOff>
    </xdr:to>
    <xdr:sp macro="" textlink="">
      <xdr:nvSpPr>
        <xdr:cNvPr id="2" name="TextBox 5"/>
        <xdr:cNvSpPr txBox="1"/>
      </xdr:nvSpPr>
      <xdr:spPr>
        <a:xfrm>
          <a:off x="4851400" y="6419851"/>
          <a:ext cx="8349902" cy="361949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ru-RU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9pPr>
        </a:lstStyle>
        <a:p>
          <a:pPr marL="342900" indent="-342900">
            <a:spcBef>
              <a:spcPct val="20000"/>
            </a:spcBef>
            <a:buClr>
              <a:srgbClr val="0095D8"/>
            </a:buClr>
            <a:buSzPct val="70000"/>
            <a:buFont typeface="Wingdings" panose="05000000000000000000" pitchFamily="2" charset="2"/>
            <a:buChar char="q"/>
          </a:pPr>
          <a:r>
            <a:rPr lang="ru-RU">
              <a:latin typeface="+mn-lt"/>
              <a:cs typeface="+mn-cs"/>
            </a:rPr>
            <a:t>Немедленная оплата – 70% от продаж периода, оставшиеся 30% оплачиваются в следующем квартале </a:t>
          </a:r>
        </a:p>
        <a:p>
          <a:pPr marL="342900" indent="-342900">
            <a:spcBef>
              <a:spcPct val="20000"/>
            </a:spcBef>
            <a:buClr>
              <a:srgbClr val="0095D8"/>
            </a:buClr>
            <a:buSzPct val="70000"/>
            <a:buFont typeface="Wingdings" panose="05000000000000000000" pitchFamily="2" charset="2"/>
            <a:buChar char="q"/>
          </a:pPr>
          <a:endParaRPr lang="ru-RU">
            <a:latin typeface="+mn-lt"/>
            <a:cs typeface="+mn-cs"/>
          </a:endParaRPr>
        </a:p>
        <a:p>
          <a:pPr marL="342900" indent="-342900">
            <a:spcBef>
              <a:spcPct val="20000"/>
            </a:spcBef>
            <a:buClr>
              <a:srgbClr val="0095D8"/>
            </a:buClr>
            <a:buSzPct val="70000"/>
            <a:buFont typeface="Wingdings" panose="05000000000000000000" pitchFamily="2" charset="2"/>
            <a:buChar char="q"/>
          </a:pPr>
          <a:endParaRPr lang="ru-RU">
            <a:latin typeface="+mn-lt"/>
            <a:cs typeface="+mn-cs"/>
          </a:endParaRPr>
        </a:p>
      </xdr:txBody>
    </xdr:sp>
    <xdr:clientData/>
  </xdr:twoCellAnchor>
  <xdr:twoCellAnchor>
    <xdr:from>
      <xdr:col>3</xdr:col>
      <xdr:colOff>57150</xdr:colOff>
      <xdr:row>48</xdr:row>
      <xdr:rowOff>1</xdr:rowOff>
    </xdr:from>
    <xdr:to>
      <xdr:col>16</xdr:col>
      <xdr:colOff>482252</xdr:colOff>
      <xdr:row>50</xdr:row>
      <xdr:rowOff>171450</xdr:rowOff>
    </xdr:to>
    <xdr:sp macro="" textlink="">
      <xdr:nvSpPr>
        <xdr:cNvPr id="3" name="TextBox 5"/>
        <xdr:cNvSpPr txBox="1"/>
      </xdr:nvSpPr>
      <xdr:spPr>
        <a:xfrm>
          <a:off x="4933950" y="8839201"/>
          <a:ext cx="8349902" cy="539749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ru-RU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9pPr>
        </a:lstStyle>
        <a:p>
          <a:pPr marL="342900" indent="-342900">
            <a:spcBef>
              <a:spcPct val="20000"/>
            </a:spcBef>
            <a:buClr>
              <a:srgbClr val="0095D8"/>
            </a:buClr>
            <a:buSzPct val="70000"/>
            <a:buFont typeface="Wingdings" panose="05000000000000000000" pitchFamily="2" charset="2"/>
            <a:buChar char="q"/>
          </a:pPr>
          <a:r>
            <a:rPr lang="ru-RU">
              <a:latin typeface="+mn-lt"/>
              <a:cs typeface="+mn-cs"/>
            </a:rPr>
            <a:t>Планируемый остаток запасов готовой продукции на конец квартала – 20% от объема продаж будущего периода </a:t>
          </a:r>
        </a:p>
        <a:p>
          <a:pPr marL="342900" indent="-342900">
            <a:spcBef>
              <a:spcPct val="20000"/>
            </a:spcBef>
            <a:buClr>
              <a:srgbClr val="0095D8"/>
            </a:buClr>
            <a:buSzPct val="70000"/>
            <a:buFont typeface="Wingdings" panose="05000000000000000000" pitchFamily="2" charset="2"/>
            <a:buChar char="q"/>
          </a:pPr>
          <a:r>
            <a:rPr lang="ru-RU">
              <a:latin typeface="+mn-lt"/>
              <a:cs typeface="+mn-cs"/>
            </a:rPr>
            <a:t>Запасы готовой продукции на конец года планируются в объеме </a:t>
          </a:r>
          <a:r>
            <a:rPr lang="ru-RU" b="1">
              <a:latin typeface="+mn-lt"/>
              <a:cs typeface="+mn-cs"/>
            </a:rPr>
            <a:t>3000 единиц </a:t>
          </a:r>
          <a:r>
            <a:rPr lang="ru-RU">
              <a:latin typeface="+mn-lt"/>
              <a:cs typeface="+mn-cs"/>
            </a:rPr>
            <a:t>продукции </a:t>
          </a:r>
        </a:p>
        <a:p>
          <a:pPr marL="342900" indent="-342900">
            <a:spcBef>
              <a:spcPct val="20000"/>
            </a:spcBef>
            <a:buClr>
              <a:srgbClr val="0095D8"/>
            </a:buClr>
            <a:buSzPct val="70000"/>
            <a:buFont typeface="Wingdings" panose="05000000000000000000" pitchFamily="2" charset="2"/>
            <a:buChar char="q"/>
          </a:pPr>
          <a:endParaRPr lang="ru-RU">
            <a:latin typeface="+mn-lt"/>
            <a:cs typeface="+mn-cs"/>
          </a:endParaRPr>
        </a:p>
        <a:p>
          <a:pPr marL="342900" indent="-342900">
            <a:spcBef>
              <a:spcPct val="20000"/>
            </a:spcBef>
            <a:buClr>
              <a:srgbClr val="0095D8"/>
            </a:buClr>
            <a:buSzPct val="70000"/>
            <a:buFont typeface="Wingdings" panose="05000000000000000000" pitchFamily="2" charset="2"/>
            <a:buChar char="q"/>
          </a:pPr>
          <a:endParaRPr lang="ru-RU">
            <a:latin typeface="+mn-lt"/>
            <a:cs typeface="+mn-cs"/>
          </a:endParaRPr>
        </a:p>
      </xdr:txBody>
    </xdr:sp>
    <xdr:clientData/>
  </xdr:twoCellAnchor>
  <xdr:twoCellAnchor>
    <xdr:from>
      <xdr:col>3</xdr:col>
      <xdr:colOff>69850</xdr:colOff>
      <xdr:row>57</xdr:row>
      <xdr:rowOff>120650</xdr:rowOff>
    </xdr:from>
    <xdr:to>
      <xdr:col>14</xdr:col>
      <xdr:colOff>311150</xdr:colOff>
      <xdr:row>60</xdr:row>
      <xdr:rowOff>83419</xdr:rowOff>
    </xdr:to>
    <xdr:sp macro="" textlink="">
      <xdr:nvSpPr>
        <xdr:cNvPr id="4" name="Content Placeholder 2"/>
        <xdr:cNvSpPr>
          <a:spLocks noGrp="1"/>
        </xdr:cNvSpPr>
      </xdr:nvSpPr>
      <xdr:spPr bwMode="auto">
        <a:xfrm>
          <a:off x="4946650" y="10617200"/>
          <a:ext cx="6946900" cy="515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lvl1pPr marL="342900" indent="-342900" algn="l" rtl="0" eaLnBrk="1" fontAlgn="base" hangingPunct="1">
            <a:spcBef>
              <a:spcPct val="20000"/>
            </a:spcBef>
            <a:spcAft>
              <a:spcPct val="0"/>
            </a:spcAft>
            <a:buClr>
              <a:srgbClr val="0095D8"/>
            </a:buClr>
            <a:buSzPct val="70000"/>
            <a:buFont typeface="Wingdings" panose="05000000000000000000" pitchFamily="2" charset="2"/>
            <a:buChar char="q"/>
            <a:defRPr sz="3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742950" indent="-285750" algn="l" rtl="0" eaLnBrk="1" fontAlgn="base" hangingPunct="1">
            <a:spcBef>
              <a:spcPct val="20000"/>
            </a:spcBef>
            <a:spcAft>
              <a:spcPct val="0"/>
            </a:spcAft>
            <a:buFont typeface="Arial" charset="0"/>
            <a:buChar char="–"/>
            <a:defRPr sz="2800">
              <a:solidFill>
                <a:schemeClr val="tx1"/>
              </a:solidFill>
              <a:latin typeface="+mn-lt"/>
            </a:defRPr>
          </a:lvl2pPr>
          <a:lvl3pPr marL="1143000" indent="-228600" algn="l" rtl="0" eaLnBrk="1" fontAlgn="base" hangingPunct="1">
            <a:spcBef>
              <a:spcPct val="20000"/>
            </a:spcBef>
            <a:spcAft>
              <a:spcPct val="0"/>
            </a:spcAft>
            <a:buFont typeface="Arial" charset="0"/>
            <a:buChar char="•"/>
            <a:defRPr sz="2400">
              <a:solidFill>
                <a:schemeClr val="tx1"/>
              </a:solidFill>
              <a:latin typeface="+mn-lt"/>
            </a:defRPr>
          </a:lvl3pPr>
          <a:lvl4pPr marL="1600200" indent="-228600" algn="l" rtl="0" eaLnBrk="1" fontAlgn="base" hangingPunct="1">
            <a:spcBef>
              <a:spcPct val="20000"/>
            </a:spcBef>
            <a:spcAft>
              <a:spcPct val="0"/>
            </a:spcAft>
            <a:buFont typeface="Arial" charset="0"/>
            <a:buChar char="–"/>
            <a:defRPr sz="2000">
              <a:solidFill>
                <a:schemeClr val="tx1"/>
              </a:solidFill>
              <a:latin typeface="+mn-lt"/>
            </a:defRPr>
          </a:lvl4pPr>
          <a:lvl5pPr marL="2057400" indent="-228600" algn="l" rtl="0" eaLnBrk="1" fontAlgn="base" hangingPunct="1">
            <a:spcBef>
              <a:spcPct val="20000"/>
            </a:spcBef>
            <a:spcAft>
              <a:spcPct val="0"/>
            </a:spcAft>
            <a:buFont typeface="Arial" charset="0"/>
            <a:buChar char="»"/>
            <a:defRPr sz="2000">
              <a:solidFill>
                <a:schemeClr val="tx1"/>
              </a:solidFill>
              <a:latin typeface="+mn-lt"/>
            </a:defRPr>
          </a:lvl5pPr>
          <a:lvl6pPr marL="2514600" indent="-228600" algn="l" rtl="0" eaLnBrk="1" fontAlgn="base" hangingPunct="1">
            <a:spcBef>
              <a:spcPct val="20000"/>
            </a:spcBef>
            <a:spcAft>
              <a:spcPct val="0"/>
            </a:spcAft>
            <a:buFont typeface="Arial" charset="0"/>
            <a:buChar char="»"/>
            <a:defRPr sz="2000">
              <a:solidFill>
                <a:schemeClr val="tx1"/>
              </a:solidFill>
              <a:latin typeface="+mn-lt"/>
            </a:defRPr>
          </a:lvl6pPr>
          <a:lvl7pPr marL="2971800" indent="-228600" algn="l" rtl="0" eaLnBrk="1" fontAlgn="base" hangingPunct="1">
            <a:spcBef>
              <a:spcPct val="20000"/>
            </a:spcBef>
            <a:spcAft>
              <a:spcPct val="0"/>
            </a:spcAft>
            <a:buFont typeface="Arial" charset="0"/>
            <a:buChar char="»"/>
            <a:defRPr sz="2000">
              <a:solidFill>
                <a:schemeClr val="tx1"/>
              </a:solidFill>
              <a:latin typeface="+mn-lt"/>
            </a:defRPr>
          </a:lvl7pPr>
          <a:lvl8pPr marL="3429000" indent="-228600" algn="l" rtl="0" eaLnBrk="1" fontAlgn="base" hangingPunct="1">
            <a:spcBef>
              <a:spcPct val="20000"/>
            </a:spcBef>
            <a:spcAft>
              <a:spcPct val="0"/>
            </a:spcAft>
            <a:buFont typeface="Arial" charset="0"/>
            <a:buChar char="»"/>
            <a:defRPr sz="2000">
              <a:solidFill>
                <a:schemeClr val="tx1"/>
              </a:solidFill>
              <a:latin typeface="+mn-lt"/>
            </a:defRPr>
          </a:lvl8pPr>
          <a:lvl9pPr marL="3886200" indent="-228600" algn="l" rtl="0" eaLnBrk="1" fontAlgn="base" hangingPunct="1">
            <a:spcBef>
              <a:spcPct val="20000"/>
            </a:spcBef>
            <a:spcAft>
              <a:spcPct val="0"/>
            </a:spcAft>
            <a:buFont typeface="Arial" charset="0"/>
            <a:buChar char="»"/>
            <a:defRPr sz="2000">
              <a:solidFill>
                <a:schemeClr val="tx1"/>
              </a:solidFill>
              <a:latin typeface="+mn-lt"/>
            </a:defRPr>
          </a:lvl9pPr>
        </a:lstStyle>
        <a:p>
          <a:r>
            <a:rPr lang="ru-RU" sz="1100"/>
            <a:t>Остаток сырья на конец каждого квартала планируется 10% от потребности будущего периода</a:t>
          </a:r>
        </a:p>
        <a:p>
          <a:r>
            <a:rPr lang="ru-RU" sz="1100"/>
            <a:t>Оценка необходимого запаса  материала на конец года составляет 7500 кг</a:t>
          </a:r>
        </a:p>
        <a:p>
          <a:endParaRPr lang="ru-RU" sz="1100"/>
        </a:p>
      </xdr:txBody>
    </xdr:sp>
    <xdr:clientData/>
  </xdr:twoCellAnchor>
  <xdr:twoCellAnchor>
    <xdr:from>
      <xdr:col>3</xdr:col>
      <xdr:colOff>203200</xdr:colOff>
      <xdr:row>70</xdr:row>
      <xdr:rowOff>133350</xdr:rowOff>
    </xdr:from>
    <xdr:to>
      <xdr:col>15</xdr:col>
      <xdr:colOff>57348</xdr:colOff>
      <xdr:row>74</xdr:row>
      <xdr:rowOff>167987</xdr:rowOff>
    </xdr:to>
    <xdr:sp macro="" textlink="">
      <xdr:nvSpPr>
        <xdr:cNvPr id="5" name="Rectangle 4"/>
        <xdr:cNvSpPr/>
      </xdr:nvSpPr>
      <xdr:spPr>
        <a:xfrm>
          <a:off x="5080000" y="13023850"/>
          <a:ext cx="7169348" cy="771237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ru-RU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9pPr>
        </a:lstStyle>
        <a:p>
          <a:pPr marL="285750" indent="-285750">
            <a:buClr>
              <a:srgbClr val="0095D8"/>
            </a:buClr>
            <a:buSzPct val="70000"/>
            <a:buFont typeface="Wingdings" panose="05000000000000000000" pitchFamily="2" charset="2"/>
            <a:buChar char="q"/>
          </a:pPr>
          <a:r>
            <a:rPr lang="ru-RU" sz="1100">
              <a:latin typeface="+mn-lt"/>
            </a:rPr>
            <a:t>Оплата поставщику сырья:  доля оплаты за материалы 50% от стоимости приобретенного сырья в текущем периоде. На оставшиеся 50% сырья поставщик предоставляет отсрочку  платежа, ко</a:t>
          </a:r>
          <a:r>
            <a:rPr lang="ru-RU" sz="1100"/>
            <a:t>торая должна быть погашена в следующем квартале</a:t>
          </a:r>
        </a:p>
        <a:p>
          <a:pPr marL="285750" indent="-285750">
            <a:buClr>
              <a:srgbClr val="0095D8"/>
            </a:buClr>
            <a:buSzPct val="70000"/>
            <a:buFont typeface="Wingdings" panose="05000000000000000000" pitchFamily="2" charset="2"/>
            <a:buChar char="q"/>
          </a:pPr>
          <a:endParaRPr lang="ru-RU" sz="1100">
            <a:latin typeface="+mn-l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F227"/>
  <sheetViews>
    <sheetView tabSelected="1" topLeftCell="A188" workbookViewId="0">
      <selection activeCell="B205" sqref="B205:C225"/>
    </sheetView>
  </sheetViews>
  <sheetFormatPr defaultRowHeight="14.5" x14ac:dyDescent="0.35"/>
  <cols>
    <col min="1" max="1" width="46.81640625" customWidth="1"/>
    <col min="2" max="2" width="12.36328125" customWidth="1"/>
    <col min="3" max="3" width="10.6328125" customWidth="1"/>
  </cols>
  <sheetData>
    <row r="2" spans="1:4" x14ac:dyDescent="0.35">
      <c r="A2" t="s">
        <v>68</v>
      </c>
    </row>
    <row r="4" spans="1:4" x14ac:dyDescent="0.35">
      <c r="A4" s="2" t="s">
        <v>32</v>
      </c>
      <c r="B4" s="3"/>
      <c r="C4" s="3"/>
      <c r="D4" s="3"/>
    </row>
    <row r="5" spans="1:4" x14ac:dyDescent="0.35">
      <c r="A5" s="3" t="s">
        <v>6</v>
      </c>
      <c r="B5" s="4">
        <v>80000</v>
      </c>
      <c r="C5" s="3"/>
      <c r="D5" s="3"/>
    </row>
    <row r="6" spans="1:4" x14ac:dyDescent="0.35">
      <c r="A6" s="3" t="s">
        <v>7</v>
      </c>
      <c r="B6" s="4">
        <v>700000</v>
      </c>
      <c r="C6" s="3"/>
      <c r="D6" s="3"/>
    </row>
    <row r="7" spans="1:4" x14ac:dyDescent="0.35">
      <c r="A7" s="3" t="s">
        <v>8</v>
      </c>
      <c r="B7" s="4">
        <v>-292000</v>
      </c>
      <c r="C7" s="3"/>
      <c r="D7" s="3"/>
    </row>
    <row r="8" spans="1:4" x14ac:dyDescent="0.35">
      <c r="A8" s="3" t="s">
        <v>9</v>
      </c>
      <c r="B8" s="4">
        <f>SUM(B6:B7)</f>
        <v>408000</v>
      </c>
      <c r="C8" s="3"/>
      <c r="D8" s="3"/>
    </row>
    <row r="9" spans="1:4" x14ac:dyDescent="0.35">
      <c r="A9" s="5" t="s">
        <v>10</v>
      </c>
      <c r="B9" s="6">
        <f>B5+B8</f>
        <v>488000</v>
      </c>
      <c r="C9" s="3"/>
      <c r="D9" s="3"/>
    </row>
    <row r="10" spans="1:4" x14ac:dyDescent="0.35">
      <c r="A10" s="3" t="s">
        <v>0</v>
      </c>
      <c r="B10" s="4">
        <v>42500</v>
      </c>
      <c r="C10" s="3"/>
      <c r="D10" s="3"/>
    </row>
    <row r="11" spans="1:4" x14ac:dyDescent="0.35">
      <c r="A11" s="3" t="s">
        <v>1</v>
      </c>
      <c r="B11" s="4">
        <v>90000</v>
      </c>
      <c r="C11" s="3"/>
      <c r="D11" s="3"/>
    </row>
    <row r="12" spans="1:4" x14ac:dyDescent="0.35">
      <c r="A12" s="3" t="s">
        <v>2</v>
      </c>
      <c r="B12" s="4">
        <v>4200</v>
      </c>
      <c r="C12" s="3">
        <v>7000</v>
      </c>
      <c r="D12" s="3" t="s">
        <v>3</v>
      </c>
    </row>
    <row r="13" spans="1:4" x14ac:dyDescent="0.35">
      <c r="A13" s="3" t="s">
        <v>4</v>
      </c>
      <c r="B13" s="4">
        <v>26000</v>
      </c>
      <c r="C13" s="3">
        <v>2000</v>
      </c>
      <c r="D13" s="3" t="s">
        <v>49</v>
      </c>
    </row>
    <row r="14" spans="1:4" x14ac:dyDescent="0.35">
      <c r="A14" s="5" t="s">
        <v>5</v>
      </c>
      <c r="B14" s="6">
        <f>SUM(B10:B13)</f>
        <v>162700</v>
      </c>
      <c r="C14" s="3"/>
      <c r="D14" s="3"/>
    </row>
    <row r="15" spans="1:4" x14ac:dyDescent="0.35">
      <c r="A15" s="9" t="s">
        <v>11</v>
      </c>
      <c r="B15" s="10">
        <f>B9+B14</f>
        <v>650700</v>
      </c>
      <c r="C15" s="3"/>
      <c r="D15" s="3"/>
    </row>
    <row r="16" spans="1:4" x14ac:dyDescent="0.35">
      <c r="A16" s="11" t="s">
        <v>31</v>
      </c>
    </row>
    <row r="17" spans="1:6" x14ac:dyDescent="0.35">
      <c r="A17" s="3" t="s">
        <v>12</v>
      </c>
      <c r="B17" s="4">
        <v>175000</v>
      </c>
    </row>
    <row r="18" spans="1:6" x14ac:dyDescent="0.35">
      <c r="A18" s="3" t="s">
        <v>13</v>
      </c>
      <c r="B18" s="4">
        <v>449900</v>
      </c>
    </row>
    <row r="19" spans="1:6" x14ac:dyDescent="0.35">
      <c r="A19" s="5" t="s">
        <v>14</v>
      </c>
      <c r="B19" s="6">
        <f>SUM(B17:B18)</f>
        <v>624900</v>
      </c>
    </row>
    <row r="20" spans="1:6" x14ac:dyDescent="0.35">
      <c r="A20" s="3" t="s">
        <v>17</v>
      </c>
      <c r="B20" s="3">
        <v>0</v>
      </c>
    </row>
    <row r="21" spans="1:6" x14ac:dyDescent="0.35">
      <c r="A21" s="5" t="s">
        <v>15</v>
      </c>
      <c r="B21" s="5"/>
    </row>
    <row r="22" spans="1:6" x14ac:dyDescent="0.35">
      <c r="A22" s="3" t="s">
        <v>16</v>
      </c>
      <c r="B22" s="3"/>
    </row>
    <row r="23" spans="1:6" x14ac:dyDescent="0.35">
      <c r="A23" s="3" t="s">
        <v>18</v>
      </c>
      <c r="B23" s="3">
        <v>25800</v>
      </c>
    </row>
    <row r="24" spans="1:6" x14ac:dyDescent="0.35">
      <c r="A24" s="5" t="s">
        <v>19</v>
      </c>
      <c r="B24" s="5">
        <f>B23+B22</f>
        <v>25800</v>
      </c>
    </row>
    <row r="25" spans="1:6" x14ac:dyDescent="0.35">
      <c r="A25" s="9" t="s">
        <v>20</v>
      </c>
      <c r="B25" s="10">
        <f>B24+B21+B19</f>
        <v>650700</v>
      </c>
    </row>
    <row r="28" spans="1:6" x14ac:dyDescent="0.35">
      <c r="A28" t="s">
        <v>21</v>
      </c>
    </row>
    <row r="30" spans="1:6" x14ac:dyDescent="0.35">
      <c r="A30" s="9" t="s">
        <v>22</v>
      </c>
      <c r="B30" s="9" t="s">
        <v>23</v>
      </c>
      <c r="C30" s="9" t="s">
        <v>24</v>
      </c>
      <c r="D30" s="9" t="s">
        <v>25</v>
      </c>
      <c r="E30" s="9" t="s">
        <v>26</v>
      </c>
      <c r="F30" s="9" t="s">
        <v>27</v>
      </c>
    </row>
    <row r="31" spans="1:6" x14ac:dyDescent="0.35">
      <c r="A31" s="3" t="s">
        <v>28</v>
      </c>
      <c r="B31" s="12">
        <v>10000</v>
      </c>
      <c r="C31" s="12">
        <v>30000</v>
      </c>
      <c r="D31" s="12">
        <v>40000</v>
      </c>
      <c r="E31" s="12">
        <v>20000</v>
      </c>
      <c r="F31" s="12">
        <f>SUM(B31:E31)</f>
        <v>100000</v>
      </c>
    </row>
    <row r="32" spans="1:6" x14ac:dyDescent="0.35">
      <c r="A32" s="3" t="s">
        <v>29</v>
      </c>
      <c r="B32" s="12">
        <v>20</v>
      </c>
      <c r="C32" s="12">
        <v>20</v>
      </c>
      <c r="D32" s="12">
        <v>20</v>
      </c>
      <c r="E32" s="12">
        <v>20</v>
      </c>
      <c r="F32" s="12"/>
    </row>
    <row r="33" spans="1:6" x14ac:dyDescent="0.35">
      <c r="A33" s="13" t="s">
        <v>30</v>
      </c>
      <c r="B33" s="15">
        <f>B31*B32</f>
        <v>200000</v>
      </c>
      <c r="C33" s="15">
        <f t="shared" ref="C33:E33" si="0">C31*C32</f>
        <v>600000</v>
      </c>
      <c r="D33" s="15">
        <f t="shared" si="0"/>
        <v>800000</v>
      </c>
      <c r="E33" s="15">
        <f t="shared" si="0"/>
        <v>400000</v>
      </c>
      <c r="F33" s="15">
        <f>SUM(B33:E33)</f>
        <v>2000000</v>
      </c>
    </row>
    <row r="36" spans="1:6" x14ac:dyDescent="0.35">
      <c r="A36" t="s">
        <v>33</v>
      </c>
    </row>
    <row r="38" spans="1:6" x14ac:dyDescent="0.35">
      <c r="A38" s="9" t="s">
        <v>34</v>
      </c>
      <c r="B38" s="9" t="s">
        <v>23</v>
      </c>
      <c r="C38" s="9" t="s">
        <v>24</v>
      </c>
      <c r="D38" s="9" t="s">
        <v>25</v>
      </c>
      <c r="E38" s="9" t="s">
        <v>26</v>
      </c>
      <c r="F38" s="9" t="s">
        <v>27</v>
      </c>
    </row>
    <row r="39" spans="1:6" x14ac:dyDescent="0.35">
      <c r="A39" s="3" t="s">
        <v>35</v>
      </c>
      <c r="B39" s="15">
        <v>90000</v>
      </c>
      <c r="C39" s="16"/>
      <c r="D39" s="16"/>
      <c r="E39" s="16"/>
      <c r="F39" s="16">
        <f>SUM(B39:E39)</f>
        <v>90000</v>
      </c>
    </row>
    <row r="40" spans="1:6" x14ac:dyDescent="0.35">
      <c r="A40" s="3" t="s">
        <v>36</v>
      </c>
      <c r="B40" s="15">
        <f>B33*0.7</f>
        <v>140000</v>
      </c>
      <c r="C40" s="15">
        <f>B33*0.3</f>
        <v>60000</v>
      </c>
      <c r="D40" s="16"/>
      <c r="E40" s="16"/>
      <c r="F40" s="16">
        <f t="shared" ref="F40:F44" si="1">SUM(B40:E40)</f>
        <v>200000</v>
      </c>
    </row>
    <row r="41" spans="1:6" x14ac:dyDescent="0.35">
      <c r="A41" s="3" t="s">
        <v>37</v>
      </c>
      <c r="B41" s="16"/>
      <c r="C41" s="15">
        <f>C33*0.7</f>
        <v>420000</v>
      </c>
      <c r="D41" s="15">
        <f>C33*0.3</f>
        <v>180000</v>
      </c>
      <c r="E41" s="16"/>
      <c r="F41" s="16">
        <f t="shared" si="1"/>
        <v>600000</v>
      </c>
    </row>
    <row r="42" spans="1:6" x14ac:dyDescent="0.35">
      <c r="A42" s="3" t="s">
        <v>38</v>
      </c>
      <c r="B42" s="16"/>
      <c r="C42" s="16"/>
      <c r="D42" s="15">
        <f>D33*0.7</f>
        <v>560000</v>
      </c>
      <c r="E42" s="15">
        <f>0.3*D33</f>
        <v>240000</v>
      </c>
      <c r="F42" s="16">
        <f t="shared" si="1"/>
        <v>800000</v>
      </c>
    </row>
    <row r="43" spans="1:6" x14ac:dyDescent="0.35">
      <c r="A43" s="3" t="s">
        <v>39</v>
      </c>
      <c r="B43" s="16"/>
      <c r="C43" s="16"/>
      <c r="D43" s="16"/>
      <c r="E43" s="15">
        <f>E33*0.7</f>
        <v>280000</v>
      </c>
      <c r="F43" s="16">
        <f t="shared" si="1"/>
        <v>280000</v>
      </c>
    </row>
    <row r="44" spans="1:6" x14ac:dyDescent="0.35">
      <c r="A44" s="3" t="s">
        <v>40</v>
      </c>
      <c r="B44" s="15">
        <f>SUM(B39:B43)</f>
        <v>230000</v>
      </c>
      <c r="C44" s="15">
        <f t="shared" ref="C44:E44" si="2">SUM(C39:C43)</f>
        <v>480000</v>
      </c>
      <c r="D44" s="15">
        <f t="shared" si="2"/>
        <v>740000</v>
      </c>
      <c r="E44" s="15">
        <f t="shared" si="2"/>
        <v>520000</v>
      </c>
      <c r="F44" s="15">
        <f t="shared" si="1"/>
        <v>1970000</v>
      </c>
    </row>
    <row r="46" spans="1:6" x14ac:dyDescent="0.35">
      <c r="A46" t="s">
        <v>41</v>
      </c>
      <c r="B46" s="13">
        <f>E33*0.3</f>
        <v>120000</v>
      </c>
    </row>
    <row r="49" spans="1:6" x14ac:dyDescent="0.35">
      <c r="A49" t="s">
        <v>42</v>
      </c>
    </row>
    <row r="52" spans="1:6" x14ac:dyDescent="0.35">
      <c r="A52" s="9" t="s">
        <v>43</v>
      </c>
      <c r="B52" s="17" t="s">
        <v>23</v>
      </c>
      <c r="C52" s="17" t="s">
        <v>24</v>
      </c>
      <c r="D52" s="17" t="s">
        <v>25</v>
      </c>
      <c r="E52" s="17" t="s">
        <v>26</v>
      </c>
      <c r="F52" s="17" t="s">
        <v>27</v>
      </c>
    </row>
    <row r="53" spans="1:6" x14ac:dyDescent="0.35">
      <c r="A53" s="3" t="s">
        <v>44</v>
      </c>
      <c r="B53" s="12">
        <f>B31</f>
        <v>10000</v>
      </c>
      <c r="C53" s="12">
        <f t="shared" ref="C53:E53" si="3">C31</f>
        <v>30000</v>
      </c>
      <c r="D53" s="12">
        <f t="shared" si="3"/>
        <v>40000</v>
      </c>
      <c r="E53" s="12">
        <f t="shared" si="3"/>
        <v>20000</v>
      </c>
      <c r="F53" s="12">
        <f>SUM(B53:E53)</f>
        <v>100000</v>
      </c>
    </row>
    <row r="54" spans="1:6" x14ac:dyDescent="0.35">
      <c r="A54" s="3" t="s">
        <v>45</v>
      </c>
      <c r="B54" s="14">
        <f>C53*0.2</f>
        <v>6000</v>
      </c>
      <c r="C54" s="14">
        <f>D53*0.2</f>
        <v>8000</v>
      </c>
      <c r="D54" s="14">
        <f>E53*0.2</f>
        <v>4000</v>
      </c>
      <c r="E54" s="12">
        <v>3000</v>
      </c>
      <c r="F54" s="12"/>
    </row>
    <row r="55" spans="1:6" x14ac:dyDescent="0.35">
      <c r="A55" s="3" t="s">
        <v>46</v>
      </c>
      <c r="B55" s="14">
        <f>B53+B54</f>
        <v>16000</v>
      </c>
      <c r="C55" s="14">
        <f t="shared" ref="C55:E55" si="4">C53+C54</f>
        <v>38000</v>
      </c>
      <c r="D55" s="14">
        <f t="shared" si="4"/>
        <v>44000</v>
      </c>
      <c r="E55" s="14">
        <f t="shared" si="4"/>
        <v>23000</v>
      </c>
      <c r="F55" s="12"/>
    </row>
    <row r="56" spans="1:6" x14ac:dyDescent="0.35">
      <c r="A56" s="3" t="s">
        <v>47</v>
      </c>
      <c r="B56" s="12">
        <f>C13</f>
        <v>2000</v>
      </c>
      <c r="C56" s="14">
        <f>B54</f>
        <v>6000</v>
      </c>
      <c r="D56" s="14">
        <f>C54</f>
        <v>8000</v>
      </c>
      <c r="E56" s="14">
        <f>D54</f>
        <v>4000</v>
      </c>
      <c r="F56" s="12"/>
    </row>
    <row r="57" spans="1:6" x14ac:dyDescent="0.35">
      <c r="A57" s="3" t="s">
        <v>48</v>
      </c>
      <c r="B57" s="14">
        <f>B55-B56</f>
        <v>14000</v>
      </c>
      <c r="C57" s="14">
        <f t="shared" ref="C57:E57" si="5">C55-C56</f>
        <v>32000</v>
      </c>
      <c r="D57" s="14">
        <f t="shared" si="5"/>
        <v>36000</v>
      </c>
      <c r="E57" s="14">
        <f t="shared" si="5"/>
        <v>19000</v>
      </c>
      <c r="F57" s="12">
        <f>SUM(B57:E57)</f>
        <v>101000</v>
      </c>
    </row>
    <row r="60" spans="1:6" x14ac:dyDescent="0.35">
      <c r="A60" t="s">
        <v>50</v>
      </c>
      <c r="B60" s="18"/>
    </row>
    <row r="62" spans="1:6" x14ac:dyDescent="0.35">
      <c r="A62" s="9" t="s">
        <v>51</v>
      </c>
      <c r="B62" s="17" t="s">
        <v>23</v>
      </c>
      <c r="C62" s="17" t="s">
        <v>24</v>
      </c>
      <c r="D62" s="17" t="s">
        <v>25</v>
      </c>
      <c r="E62" s="17" t="s">
        <v>26</v>
      </c>
      <c r="F62" s="17" t="s">
        <v>27</v>
      </c>
    </row>
    <row r="63" spans="1:6" x14ac:dyDescent="0.35">
      <c r="A63" s="3" t="s">
        <v>52</v>
      </c>
      <c r="B63" s="12">
        <f>B57</f>
        <v>14000</v>
      </c>
      <c r="C63" s="12">
        <f t="shared" ref="C63:E63" si="6">C57</f>
        <v>32000</v>
      </c>
      <c r="D63" s="12">
        <f t="shared" si="6"/>
        <v>36000</v>
      </c>
      <c r="E63" s="12">
        <f t="shared" si="6"/>
        <v>19000</v>
      </c>
      <c r="F63" s="12">
        <f>SUM(B63:E63)</f>
        <v>101000</v>
      </c>
    </row>
    <row r="64" spans="1:6" x14ac:dyDescent="0.35">
      <c r="A64" s="3" t="s">
        <v>53</v>
      </c>
      <c r="B64" s="12">
        <v>5</v>
      </c>
      <c r="C64" s="12">
        <v>5</v>
      </c>
      <c r="D64" s="12">
        <v>5</v>
      </c>
      <c r="E64" s="12">
        <v>5</v>
      </c>
      <c r="F64" s="12"/>
    </row>
    <row r="65" spans="1:6" x14ac:dyDescent="0.35">
      <c r="A65" s="3" t="s">
        <v>54</v>
      </c>
      <c r="B65" s="14">
        <f>B63*B64</f>
        <v>70000</v>
      </c>
      <c r="C65" s="14">
        <f t="shared" ref="C65:E65" si="7">C63*C64</f>
        <v>160000</v>
      </c>
      <c r="D65" s="14">
        <f t="shared" si="7"/>
        <v>180000</v>
      </c>
      <c r="E65" s="14">
        <f t="shared" si="7"/>
        <v>95000</v>
      </c>
      <c r="F65" s="12">
        <f>SUM(B65:E65)</f>
        <v>505000</v>
      </c>
    </row>
    <row r="66" spans="1:6" x14ac:dyDescent="0.35">
      <c r="A66" s="3" t="s">
        <v>55</v>
      </c>
      <c r="B66" s="14">
        <f>C65*0.1</f>
        <v>16000</v>
      </c>
      <c r="C66" s="14">
        <f t="shared" ref="C66:D66" si="8">D65*0.1</f>
        <v>18000</v>
      </c>
      <c r="D66" s="14">
        <f t="shared" si="8"/>
        <v>9500</v>
      </c>
      <c r="E66" s="12">
        <v>7500</v>
      </c>
      <c r="F66" s="12"/>
    </row>
    <row r="67" spans="1:6" x14ac:dyDescent="0.35">
      <c r="A67" s="3" t="s">
        <v>56</v>
      </c>
      <c r="B67" s="14">
        <f>B65+B66</f>
        <v>86000</v>
      </c>
      <c r="C67" s="14">
        <f t="shared" ref="C67:E67" si="9">C65+C66</f>
        <v>178000</v>
      </c>
      <c r="D67" s="14">
        <f t="shared" si="9"/>
        <v>189500</v>
      </c>
      <c r="E67" s="14">
        <f t="shared" si="9"/>
        <v>102500</v>
      </c>
      <c r="F67" s="12">
        <f>SUM(B67:E67)</f>
        <v>556000</v>
      </c>
    </row>
    <row r="68" spans="1:6" x14ac:dyDescent="0.35">
      <c r="A68" s="3" t="s">
        <v>57</v>
      </c>
      <c r="B68" s="12">
        <f>C12</f>
        <v>7000</v>
      </c>
      <c r="C68" s="14">
        <f>B66</f>
        <v>16000</v>
      </c>
      <c r="D68" s="14">
        <f t="shared" ref="D68:E68" si="10">C66</f>
        <v>18000</v>
      </c>
      <c r="E68" s="14">
        <f t="shared" si="10"/>
        <v>9500</v>
      </c>
      <c r="F68" s="12"/>
    </row>
    <row r="69" spans="1:6" x14ac:dyDescent="0.35">
      <c r="A69" s="3" t="s">
        <v>58</v>
      </c>
      <c r="B69" s="14">
        <f>B67-B68</f>
        <v>79000</v>
      </c>
      <c r="C69" s="14">
        <f t="shared" ref="C69:E69" si="11">C67-C68</f>
        <v>162000</v>
      </c>
      <c r="D69" s="14">
        <f t="shared" si="11"/>
        <v>171500</v>
      </c>
      <c r="E69" s="14">
        <f t="shared" si="11"/>
        <v>93000</v>
      </c>
      <c r="F69" s="12">
        <f>SUM(B69:E69)</f>
        <v>505500</v>
      </c>
    </row>
    <row r="70" spans="1:6" x14ac:dyDescent="0.35">
      <c r="A70" s="3" t="s">
        <v>59</v>
      </c>
      <c r="B70" s="14">
        <f>B69*0.6</f>
        <v>47400</v>
      </c>
      <c r="C70" s="14">
        <f t="shared" ref="C70:E70" si="12">C69*0.6</f>
        <v>97200</v>
      </c>
      <c r="D70" s="14">
        <f t="shared" si="12"/>
        <v>102900</v>
      </c>
      <c r="E70" s="14">
        <f t="shared" si="12"/>
        <v>55800</v>
      </c>
      <c r="F70" s="12">
        <f>SUM(B70:E70)</f>
        <v>303300</v>
      </c>
    </row>
    <row r="73" spans="1:6" x14ac:dyDescent="0.35">
      <c r="A73" t="s">
        <v>60</v>
      </c>
    </row>
    <row r="75" spans="1:6" x14ac:dyDescent="0.35">
      <c r="A75" s="9" t="s">
        <v>61</v>
      </c>
      <c r="B75" s="17" t="s">
        <v>23</v>
      </c>
      <c r="C75" s="17" t="s">
        <v>24</v>
      </c>
      <c r="D75" s="17" t="s">
        <v>25</v>
      </c>
      <c r="E75" s="17" t="s">
        <v>26</v>
      </c>
      <c r="F75" s="17" t="s">
        <v>27</v>
      </c>
    </row>
    <row r="76" spans="1:6" x14ac:dyDescent="0.35">
      <c r="A76" s="3" t="s">
        <v>62</v>
      </c>
      <c r="B76" s="12">
        <f>B23</f>
        <v>25800</v>
      </c>
      <c r="C76" s="12"/>
      <c r="D76" s="12"/>
      <c r="E76" s="12"/>
      <c r="F76" s="3"/>
    </row>
    <row r="77" spans="1:6" x14ac:dyDescent="0.35">
      <c r="A77" s="3" t="s">
        <v>63</v>
      </c>
      <c r="B77" s="14">
        <f>B70*0.5</f>
        <v>23700</v>
      </c>
      <c r="C77" s="14">
        <f>B77</f>
        <v>23700</v>
      </c>
      <c r="D77" s="12"/>
      <c r="E77" s="12"/>
      <c r="F77" s="12"/>
    </row>
    <row r="78" spans="1:6" x14ac:dyDescent="0.35">
      <c r="A78" s="3" t="s">
        <v>64</v>
      </c>
      <c r="B78" s="12"/>
      <c r="C78" s="14">
        <f>C70*0.5</f>
        <v>48600</v>
      </c>
      <c r="D78" s="14">
        <f>C78</f>
        <v>48600</v>
      </c>
      <c r="E78" s="12"/>
      <c r="F78" s="12"/>
    </row>
    <row r="79" spans="1:6" x14ac:dyDescent="0.35">
      <c r="A79" s="3" t="s">
        <v>65</v>
      </c>
      <c r="B79" s="12"/>
      <c r="C79" s="12"/>
      <c r="D79" s="14">
        <f>D70*0.5</f>
        <v>51450</v>
      </c>
      <c r="E79" s="14">
        <f>D79</f>
        <v>51450</v>
      </c>
      <c r="F79" s="12"/>
    </row>
    <row r="80" spans="1:6" x14ac:dyDescent="0.35">
      <c r="A80" s="3" t="s">
        <v>66</v>
      </c>
      <c r="B80" s="12"/>
      <c r="C80" s="12"/>
      <c r="D80" s="12"/>
      <c r="E80" s="14">
        <f>E70*0.5</f>
        <v>27900</v>
      </c>
      <c r="F80" s="12"/>
    </row>
    <row r="81" spans="1:6" x14ac:dyDescent="0.35">
      <c r="A81" s="3" t="s">
        <v>67</v>
      </c>
      <c r="B81" s="14">
        <f>SUM(B76:B80)</f>
        <v>49500</v>
      </c>
      <c r="C81" s="14">
        <f t="shared" ref="C81:E81" si="13">SUM(C76:C80)</f>
        <v>72300</v>
      </c>
      <c r="D81" s="14">
        <f t="shared" si="13"/>
        <v>100050</v>
      </c>
      <c r="E81" s="14">
        <f t="shared" si="13"/>
        <v>79350</v>
      </c>
      <c r="F81" s="14">
        <f>SUM(B81:E81)</f>
        <v>301200</v>
      </c>
    </row>
    <row r="84" spans="1:6" x14ac:dyDescent="0.35">
      <c r="A84" s="3" t="s">
        <v>69</v>
      </c>
      <c r="B84" s="13">
        <f>E80</f>
        <v>27900</v>
      </c>
    </row>
    <row r="87" spans="1:6" x14ac:dyDescent="0.35">
      <c r="A87" t="s">
        <v>70</v>
      </c>
    </row>
    <row r="90" spans="1:6" x14ac:dyDescent="0.35">
      <c r="A90" s="9" t="s">
        <v>71</v>
      </c>
      <c r="B90" s="17" t="s">
        <v>23</v>
      </c>
      <c r="C90" s="17" t="s">
        <v>24</v>
      </c>
      <c r="D90" s="17" t="s">
        <v>25</v>
      </c>
      <c r="E90" s="17" t="s">
        <v>26</v>
      </c>
      <c r="F90" s="17" t="s">
        <v>27</v>
      </c>
    </row>
    <row r="91" spans="1:6" x14ac:dyDescent="0.35">
      <c r="A91" s="3" t="s">
        <v>48</v>
      </c>
      <c r="B91" s="14">
        <v>14000</v>
      </c>
      <c r="C91" s="14">
        <v>32000</v>
      </c>
      <c r="D91" s="14">
        <v>36000</v>
      </c>
      <c r="E91" s="14">
        <v>19000</v>
      </c>
      <c r="F91" s="12">
        <v>101000</v>
      </c>
    </row>
    <row r="92" spans="1:6" x14ac:dyDescent="0.35">
      <c r="A92" s="3" t="s">
        <v>72</v>
      </c>
      <c r="B92" s="14">
        <v>6</v>
      </c>
      <c r="C92" s="14">
        <v>6</v>
      </c>
      <c r="D92" s="14">
        <v>6</v>
      </c>
      <c r="E92" s="14">
        <v>6</v>
      </c>
      <c r="F92" s="3"/>
    </row>
    <row r="93" spans="1:6" x14ac:dyDescent="0.35">
      <c r="A93" s="3" t="s">
        <v>73</v>
      </c>
      <c r="B93" s="12">
        <f>B91*B92</f>
        <v>84000</v>
      </c>
      <c r="C93" s="12">
        <f t="shared" ref="C93:E93" si="14">C91*C92</f>
        <v>192000</v>
      </c>
      <c r="D93" s="12">
        <f t="shared" si="14"/>
        <v>216000</v>
      </c>
      <c r="E93" s="12">
        <f t="shared" si="14"/>
        <v>114000</v>
      </c>
      <c r="F93" s="3">
        <f>SUM(B93:E93)</f>
        <v>606000</v>
      </c>
    </row>
    <row r="96" spans="1:6" x14ac:dyDescent="0.35">
      <c r="A96" t="s">
        <v>74</v>
      </c>
    </row>
    <row r="99" spans="1:6" x14ac:dyDescent="0.35">
      <c r="A99" s="9" t="s">
        <v>75</v>
      </c>
      <c r="B99" s="17" t="s">
        <v>23</v>
      </c>
      <c r="C99" s="17" t="s">
        <v>24</v>
      </c>
      <c r="D99" s="17" t="s">
        <v>25</v>
      </c>
      <c r="E99" s="17" t="s">
        <v>26</v>
      </c>
      <c r="F99" s="17" t="s">
        <v>27</v>
      </c>
    </row>
    <row r="100" spans="1:6" x14ac:dyDescent="0.35">
      <c r="A100" s="3" t="s">
        <v>48</v>
      </c>
      <c r="B100" s="12">
        <v>14000</v>
      </c>
      <c r="C100" s="12">
        <v>32000</v>
      </c>
      <c r="D100" s="12">
        <v>36000</v>
      </c>
      <c r="E100" s="12">
        <v>19000</v>
      </c>
      <c r="F100" s="12">
        <v>101000</v>
      </c>
    </row>
    <row r="101" spans="1:6" x14ac:dyDescent="0.35">
      <c r="A101" s="3" t="s">
        <v>135</v>
      </c>
      <c r="B101" s="12">
        <f>0.8*2</f>
        <v>1.6</v>
      </c>
      <c r="C101" s="12">
        <f t="shared" ref="C101:E101" si="15">0.8*2</f>
        <v>1.6</v>
      </c>
      <c r="D101" s="12">
        <f t="shared" si="15"/>
        <v>1.6</v>
      </c>
      <c r="E101" s="12">
        <f t="shared" si="15"/>
        <v>1.6</v>
      </c>
      <c r="F101" s="12"/>
    </row>
    <row r="102" spans="1:6" x14ac:dyDescent="0.35">
      <c r="A102" s="3" t="s">
        <v>134</v>
      </c>
      <c r="B102" s="14">
        <f>B100*B101</f>
        <v>22400</v>
      </c>
      <c r="C102" s="14">
        <f t="shared" ref="C102:E102" si="16">C100*C101</f>
        <v>51200</v>
      </c>
      <c r="D102" s="14">
        <f t="shared" si="16"/>
        <v>57600</v>
      </c>
      <c r="E102" s="14">
        <f t="shared" si="16"/>
        <v>30400</v>
      </c>
      <c r="F102" s="12">
        <f>SUM(B102:E102)</f>
        <v>161600</v>
      </c>
    </row>
    <row r="103" spans="1:6" x14ac:dyDescent="0.35">
      <c r="A103" s="3" t="s">
        <v>76</v>
      </c>
      <c r="B103" s="14">
        <v>45600</v>
      </c>
      <c r="C103" s="14">
        <v>45600</v>
      </c>
      <c r="D103" s="14">
        <v>45600</v>
      </c>
      <c r="E103" s="14">
        <v>45600</v>
      </c>
      <c r="F103" s="12">
        <f>SUM(B103:E103)</f>
        <v>182400</v>
      </c>
    </row>
    <row r="104" spans="1:6" x14ac:dyDescent="0.35">
      <c r="A104" s="3" t="s">
        <v>77</v>
      </c>
      <c r="B104" s="14">
        <v>15000</v>
      </c>
      <c r="C104" s="14">
        <v>15000</v>
      </c>
      <c r="D104" s="14">
        <v>15000</v>
      </c>
      <c r="E104" s="14">
        <v>15000</v>
      </c>
      <c r="F104" s="12">
        <f>SUM(B104:E104)</f>
        <v>60000</v>
      </c>
    </row>
    <row r="105" spans="1:6" x14ac:dyDescent="0.35">
      <c r="A105" s="8" t="s">
        <v>78</v>
      </c>
      <c r="B105" s="14">
        <f>SUM(B102:B104)</f>
        <v>83000</v>
      </c>
      <c r="C105" s="14">
        <f t="shared" ref="C105:E105" si="17">SUM(C102:C104)</f>
        <v>111800</v>
      </c>
      <c r="D105" s="14">
        <f t="shared" si="17"/>
        <v>118200</v>
      </c>
      <c r="E105" s="14">
        <f t="shared" si="17"/>
        <v>91000</v>
      </c>
      <c r="F105" s="12">
        <f>SUM(B105:E105)</f>
        <v>404000</v>
      </c>
    </row>
    <row r="106" spans="1:6" x14ac:dyDescent="0.35">
      <c r="A106" s="19"/>
    </row>
    <row r="108" spans="1:6" x14ac:dyDescent="0.35">
      <c r="A108" t="s">
        <v>79</v>
      </c>
    </row>
    <row r="110" spans="1:6" x14ac:dyDescent="0.35">
      <c r="A110" s="9" t="s">
        <v>80</v>
      </c>
      <c r="B110" s="17" t="s">
        <v>81</v>
      </c>
      <c r="C110" s="17" t="s">
        <v>82</v>
      </c>
      <c r="D110" s="17" t="s">
        <v>83</v>
      </c>
    </row>
    <row r="111" spans="1:6" x14ac:dyDescent="0.35">
      <c r="A111" s="3" t="s">
        <v>84</v>
      </c>
      <c r="B111" s="3"/>
      <c r="C111" s="3"/>
      <c r="D111" s="3"/>
    </row>
    <row r="112" spans="1:6" x14ac:dyDescent="0.35">
      <c r="A112" s="3" t="s">
        <v>85</v>
      </c>
      <c r="B112" s="12">
        <v>5</v>
      </c>
      <c r="C112" s="12">
        <v>0.6</v>
      </c>
      <c r="D112" s="12">
        <v>3</v>
      </c>
    </row>
    <row r="113" spans="1:6" x14ac:dyDescent="0.35">
      <c r="A113" s="3" t="s">
        <v>86</v>
      </c>
      <c r="B113" s="12"/>
      <c r="C113" s="12">
        <v>6</v>
      </c>
      <c r="D113" s="12">
        <v>6</v>
      </c>
    </row>
    <row r="114" spans="1:6" x14ac:dyDescent="0.35">
      <c r="A114" s="3" t="s">
        <v>87</v>
      </c>
      <c r="B114" s="12">
        <f>F91</f>
        <v>101000</v>
      </c>
      <c r="C114" s="12">
        <f>F105</f>
        <v>404000</v>
      </c>
      <c r="D114" s="12">
        <f>C114/B114</f>
        <v>4</v>
      </c>
    </row>
    <row r="115" spans="1:6" x14ac:dyDescent="0.35">
      <c r="A115" s="3" t="s">
        <v>88</v>
      </c>
      <c r="B115" s="12"/>
      <c r="C115" s="12"/>
      <c r="D115" s="24">
        <f>SUM(D112:D114)</f>
        <v>13</v>
      </c>
    </row>
    <row r="117" spans="1:6" x14ac:dyDescent="0.35">
      <c r="A117" s="20" t="s">
        <v>4</v>
      </c>
      <c r="B117" s="20">
        <f>E54</f>
        <v>3000</v>
      </c>
    </row>
    <row r="118" spans="1:6" x14ac:dyDescent="0.35">
      <c r="A118" s="20" t="s">
        <v>89</v>
      </c>
      <c r="B118" s="20">
        <f>B117*D115</f>
        <v>39000</v>
      </c>
    </row>
    <row r="121" spans="1:6" x14ac:dyDescent="0.35">
      <c r="A121" t="s">
        <v>90</v>
      </c>
    </row>
    <row r="123" spans="1:6" x14ac:dyDescent="0.35">
      <c r="A123" s="9" t="s">
        <v>91</v>
      </c>
      <c r="B123" s="17" t="s">
        <v>23</v>
      </c>
      <c r="C123" s="17" t="s">
        <v>24</v>
      </c>
      <c r="D123" s="17" t="s">
        <v>25</v>
      </c>
      <c r="E123" s="17" t="s">
        <v>26</v>
      </c>
      <c r="F123" s="9" t="s">
        <v>27</v>
      </c>
    </row>
    <row r="124" spans="1:6" x14ac:dyDescent="0.35">
      <c r="A124" s="3" t="s">
        <v>44</v>
      </c>
      <c r="B124" s="14">
        <f>B53</f>
        <v>10000</v>
      </c>
      <c r="C124" s="14">
        <f>C53</f>
        <v>30000</v>
      </c>
      <c r="D124" s="14">
        <f>D53</f>
        <v>40000</v>
      </c>
      <c r="E124" s="14">
        <f>E53</f>
        <v>20000</v>
      </c>
      <c r="F124" s="12">
        <f>SUM(B124:E124)</f>
        <v>100000</v>
      </c>
    </row>
    <row r="125" spans="1:6" x14ac:dyDescent="0.35">
      <c r="A125" s="3" t="s">
        <v>92</v>
      </c>
      <c r="B125" s="12">
        <v>1.8</v>
      </c>
      <c r="C125" s="12">
        <v>1.8</v>
      </c>
      <c r="D125" s="12">
        <v>1.8</v>
      </c>
      <c r="E125" s="12">
        <v>1.8</v>
      </c>
      <c r="F125" s="12"/>
    </row>
    <row r="126" spans="1:6" x14ac:dyDescent="0.35">
      <c r="A126" s="3" t="s">
        <v>93</v>
      </c>
      <c r="B126" s="14">
        <f>B124*B125</f>
        <v>18000</v>
      </c>
      <c r="C126" s="14">
        <f t="shared" ref="C126:E126" si="18">C124*C125</f>
        <v>54000</v>
      </c>
      <c r="D126" s="14">
        <f t="shared" si="18"/>
        <v>72000</v>
      </c>
      <c r="E126" s="14">
        <f t="shared" si="18"/>
        <v>36000</v>
      </c>
      <c r="F126" s="12">
        <f>SUM(B126:E126)</f>
        <v>180000</v>
      </c>
    </row>
    <row r="127" spans="1:6" x14ac:dyDescent="0.35">
      <c r="A127" s="3" t="s">
        <v>94</v>
      </c>
      <c r="B127" s="12"/>
      <c r="C127" s="12"/>
      <c r="D127" s="12"/>
      <c r="E127" s="12"/>
      <c r="F127" s="12"/>
    </row>
    <row r="128" spans="1:6" x14ac:dyDescent="0.35">
      <c r="A128" s="3" t="s">
        <v>95</v>
      </c>
      <c r="B128" s="12">
        <v>40000</v>
      </c>
      <c r="C128" s="12">
        <v>40000</v>
      </c>
      <c r="D128" s="12">
        <v>40000</v>
      </c>
      <c r="E128" s="12">
        <v>40000</v>
      </c>
      <c r="F128" s="12">
        <f t="shared" ref="F128:F131" si="19">SUM(B128:E128)</f>
        <v>160000</v>
      </c>
    </row>
    <row r="129" spans="1:6" x14ac:dyDescent="0.35">
      <c r="A129" s="3" t="s">
        <v>96</v>
      </c>
      <c r="B129" s="12">
        <v>35000</v>
      </c>
      <c r="C129" s="12">
        <v>35000</v>
      </c>
      <c r="D129" s="12">
        <v>35000</v>
      </c>
      <c r="E129" s="12">
        <v>35000</v>
      </c>
      <c r="F129" s="12">
        <f t="shared" si="19"/>
        <v>140000</v>
      </c>
    </row>
    <row r="130" spans="1:6" x14ac:dyDescent="0.35">
      <c r="A130" s="3" t="s">
        <v>97</v>
      </c>
      <c r="B130" s="12"/>
      <c r="C130" s="12">
        <v>1900</v>
      </c>
      <c r="D130" s="12">
        <v>37750</v>
      </c>
      <c r="E130" s="12"/>
      <c r="F130" s="12">
        <f t="shared" si="19"/>
        <v>39650</v>
      </c>
    </row>
    <row r="131" spans="1:6" x14ac:dyDescent="0.35">
      <c r="A131" s="3" t="s">
        <v>98</v>
      </c>
      <c r="B131" s="12"/>
      <c r="C131" s="12"/>
      <c r="D131" s="12"/>
      <c r="E131" s="12">
        <v>18150</v>
      </c>
      <c r="F131" s="12">
        <f t="shared" si="19"/>
        <v>18150</v>
      </c>
    </row>
    <row r="132" spans="1:6" x14ac:dyDescent="0.35">
      <c r="A132" s="3" t="s">
        <v>99</v>
      </c>
      <c r="B132" s="14">
        <f>SUM(B128:B131)</f>
        <v>75000</v>
      </c>
      <c r="C132" s="14">
        <f t="shared" ref="C132:E132" si="20">SUM(C128:C131)</f>
        <v>76900</v>
      </c>
      <c r="D132" s="14">
        <f t="shared" si="20"/>
        <v>112750</v>
      </c>
      <c r="E132" s="14">
        <f t="shared" si="20"/>
        <v>93150</v>
      </c>
      <c r="F132" s="12">
        <f>SUM(B132:E132)</f>
        <v>357800</v>
      </c>
    </row>
    <row r="133" spans="1:6" x14ac:dyDescent="0.35">
      <c r="A133" s="3" t="s">
        <v>100</v>
      </c>
      <c r="B133" s="14">
        <f>B126+B132</f>
        <v>93000</v>
      </c>
      <c r="C133" s="14">
        <f t="shared" ref="C133:E133" si="21">C126+C132</f>
        <v>130900</v>
      </c>
      <c r="D133" s="14">
        <f t="shared" si="21"/>
        <v>184750</v>
      </c>
      <c r="E133" s="14">
        <f t="shared" si="21"/>
        <v>129150</v>
      </c>
      <c r="F133" s="12">
        <f>SUM(B133:E133)</f>
        <v>537800</v>
      </c>
    </row>
    <row r="136" spans="1:6" x14ac:dyDescent="0.35">
      <c r="A136" t="s">
        <v>101</v>
      </c>
    </row>
    <row r="138" spans="1:6" x14ac:dyDescent="0.35">
      <c r="A138" s="9" t="s">
        <v>102</v>
      </c>
      <c r="B138" s="17" t="s">
        <v>27</v>
      </c>
    </row>
    <row r="139" spans="1:6" x14ac:dyDescent="0.35">
      <c r="A139" s="3" t="s">
        <v>103</v>
      </c>
      <c r="B139" s="15">
        <f>F33</f>
        <v>2000000</v>
      </c>
    </row>
    <row r="140" spans="1:6" x14ac:dyDescent="0.35">
      <c r="A140" s="3" t="s">
        <v>104</v>
      </c>
      <c r="B140" s="15">
        <f>D115*F31</f>
        <v>1300000</v>
      </c>
    </row>
    <row r="141" spans="1:6" x14ac:dyDescent="0.35">
      <c r="A141" s="3" t="s">
        <v>105</v>
      </c>
      <c r="B141" s="16">
        <f>B139-B140</f>
        <v>700000</v>
      </c>
    </row>
    <row r="142" spans="1:6" x14ac:dyDescent="0.35">
      <c r="A142" s="3" t="s">
        <v>106</v>
      </c>
      <c r="B142" s="15">
        <f>F133</f>
        <v>537800</v>
      </c>
    </row>
    <row r="143" spans="1:6" x14ac:dyDescent="0.35">
      <c r="A143" s="3" t="s">
        <v>107</v>
      </c>
      <c r="B143" s="16">
        <f>B141-B142</f>
        <v>162200</v>
      </c>
    </row>
    <row r="144" spans="1:6" x14ac:dyDescent="0.35">
      <c r="A144" s="3" t="s">
        <v>108</v>
      </c>
      <c r="B144" s="15">
        <v>0</v>
      </c>
    </row>
    <row r="145" spans="1:6" x14ac:dyDescent="0.35">
      <c r="A145" s="3" t="s">
        <v>109</v>
      </c>
      <c r="B145" s="16">
        <f>B143</f>
        <v>162200</v>
      </c>
    </row>
    <row r="146" spans="1:6" x14ac:dyDescent="0.35">
      <c r="A146" s="3" t="s">
        <v>110</v>
      </c>
      <c r="B146" s="15">
        <f>B145*0.2</f>
        <v>32440</v>
      </c>
    </row>
    <row r="147" spans="1:6" x14ac:dyDescent="0.35">
      <c r="A147" s="3" t="s">
        <v>111</v>
      </c>
      <c r="B147" s="16">
        <f>B145-B146</f>
        <v>129760</v>
      </c>
    </row>
    <row r="150" spans="1:6" x14ac:dyDescent="0.35">
      <c r="A150" t="s">
        <v>112</v>
      </c>
    </row>
    <row r="152" spans="1:6" x14ac:dyDescent="0.35">
      <c r="A152" s="9" t="s">
        <v>113</v>
      </c>
      <c r="B152" s="17" t="s">
        <v>23</v>
      </c>
      <c r="C152" s="17" t="s">
        <v>24</v>
      </c>
      <c r="D152" s="17" t="s">
        <v>25</v>
      </c>
      <c r="E152" s="17" t="s">
        <v>26</v>
      </c>
      <c r="F152" s="17" t="s">
        <v>27</v>
      </c>
    </row>
    <row r="153" spans="1:6" x14ac:dyDescent="0.35">
      <c r="A153" s="3" t="s">
        <v>114</v>
      </c>
      <c r="B153" s="16">
        <f>B10</f>
        <v>42500</v>
      </c>
      <c r="C153" s="16">
        <f>B163</f>
        <v>-70110</v>
      </c>
      <c r="D153" s="16">
        <f t="shared" ref="D153:E153" si="22">C163</f>
        <v>-120220</v>
      </c>
      <c r="E153" s="16">
        <f t="shared" si="22"/>
        <v>-2330</v>
      </c>
      <c r="F153" s="4"/>
    </row>
    <row r="154" spans="1:6" x14ac:dyDescent="0.35">
      <c r="A154" s="3" t="s">
        <v>115</v>
      </c>
      <c r="B154" s="15">
        <f>B44</f>
        <v>230000</v>
      </c>
      <c r="C154" s="15">
        <f>C44</f>
        <v>480000</v>
      </c>
      <c r="D154" s="15">
        <f>D44</f>
        <v>740000</v>
      </c>
      <c r="E154" s="15">
        <f>E44</f>
        <v>520000</v>
      </c>
      <c r="F154" s="4">
        <f>SUM(B154:E154)</f>
        <v>1970000</v>
      </c>
    </row>
    <row r="155" spans="1:6" x14ac:dyDescent="0.35">
      <c r="A155" s="3" t="s">
        <v>116</v>
      </c>
      <c r="B155" s="15">
        <f>-B81</f>
        <v>-49500</v>
      </c>
      <c r="C155" s="15">
        <f>-C81</f>
        <v>-72300</v>
      </c>
      <c r="D155" s="15">
        <f>-D81</f>
        <v>-100050</v>
      </c>
      <c r="E155" s="15">
        <f>-E81</f>
        <v>-79350</v>
      </c>
      <c r="F155" s="4">
        <f t="shared" ref="F155:F162" si="23">SUM(B155:E155)</f>
        <v>-301200</v>
      </c>
    </row>
    <row r="156" spans="1:6" x14ac:dyDescent="0.35">
      <c r="A156" s="3" t="s">
        <v>117</v>
      </c>
      <c r="B156" s="15">
        <f>-B93</f>
        <v>-84000</v>
      </c>
      <c r="C156" s="15">
        <f>-C93</f>
        <v>-192000</v>
      </c>
      <c r="D156" s="15">
        <f>-D93</f>
        <v>-216000</v>
      </c>
      <c r="E156" s="15">
        <f>-E93</f>
        <v>-114000</v>
      </c>
      <c r="F156" s="4">
        <f t="shared" si="23"/>
        <v>-606000</v>
      </c>
    </row>
    <row r="157" spans="1:6" x14ac:dyDescent="0.35">
      <c r="A157" s="3" t="s">
        <v>124</v>
      </c>
      <c r="B157" s="15">
        <f>-B103-B102</f>
        <v>-68000</v>
      </c>
      <c r="C157" s="15">
        <f t="shared" ref="C157:E157" si="24">-C103-C102</f>
        <v>-96800</v>
      </c>
      <c r="D157" s="15">
        <f t="shared" si="24"/>
        <v>-103200</v>
      </c>
      <c r="E157" s="15">
        <f t="shared" si="24"/>
        <v>-76000</v>
      </c>
      <c r="F157" s="4">
        <f t="shared" si="23"/>
        <v>-344000</v>
      </c>
    </row>
    <row r="158" spans="1:6" x14ac:dyDescent="0.35">
      <c r="A158" s="3" t="s">
        <v>118</v>
      </c>
      <c r="B158" s="15">
        <f>-B133</f>
        <v>-93000</v>
      </c>
      <c r="C158" s="15">
        <f t="shared" ref="C158:E158" si="25">-C133</f>
        <v>-130900</v>
      </c>
      <c r="D158" s="15">
        <f t="shared" si="25"/>
        <v>-184750</v>
      </c>
      <c r="E158" s="15">
        <f t="shared" si="25"/>
        <v>-129150</v>
      </c>
      <c r="F158" s="4">
        <f t="shared" si="23"/>
        <v>-537800</v>
      </c>
    </row>
    <row r="159" spans="1:6" x14ac:dyDescent="0.35">
      <c r="A159" s="3" t="s">
        <v>119</v>
      </c>
      <c r="B159" s="15">
        <f>-B146/4</f>
        <v>-8110</v>
      </c>
      <c r="C159" s="15">
        <f>B159</f>
        <v>-8110</v>
      </c>
      <c r="D159" s="15">
        <f t="shared" ref="D159:E159" si="26">C159</f>
        <v>-8110</v>
      </c>
      <c r="E159" s="15">
        <f t="shared" si="26"/>
        <v>-8110</v>
      </c>
      <c r="F159" s="4">
        <f t="shared" si="23"/>
        <v>-32440</v>
      </c>
    </row>
    <row r="160" spans="1:6" x14ac:dyDescent="0.35">
      <c r="A160" s="3" t="s">
        <v>120</v>
      </c>
      <c r="B160" s="16">
        <v>-30000</v>
      </c>
      <c r="C160" s="16">
        <v>-20000</v>
      </c>
      <c r="D160" s="16"/>
      <c r="E160" s="16"/>
      <c r="F160" s="4">
        <f t="shared" si="23"/>
        <v>-50000</v>
      </c>
    </row>
    <row r="161" spans="1:6" x14ac:dyDescent="0.35">
      <c r="A161" s="3" t="s">
        <v>121</v>
      </c>
      <c r="B161" s="16">
        <f>-40000/4</f>
        <v>-10000</v>
      </c>
      <c r="C161" s="16">
        <f t="shared" ref="C161:E161" si="27">-40000/4</f>
        <v>-10000</v>
      </c>
      <c r="D161" s="16">
        <f t="shared" si="27"/>
        <v>-10000</v>
      </c>
      <c r="E161" s="16">
        <f t="shared" si="27"/>
        <v>-10000</v>
      </c>
      <c r="F161" s="4">
        <f t="shared" si="23"/>
        <v>-40000</v>
      </c>
    </row>
    <row r="162" spans="1:6" x14ac:dyDescent="0.35">
      <c r="A162" s="21" t="s">
        <v>122</v>
      </c>
      <c r="B162" s="23">
        <f>SUM(B154:B161)</f>
        <v>-112610</v>
      </c>
      <c r="C162" s="23">
        <f t="shared" ref="C162:E162" si="28">SUM(C154:C161)</f>
        <v>-50110</v>
      </c>
      <c r="D162" s="23">
        <f t="shared" si="28"/>
        <v>117890</v>
      </c>
      <c r="E162" s="23">
        <f t="shared" si="28"/>
        <v>103390</v>
      </c>
      <c r="F162" s="4">
        <f t="shared" si="23"/>
        <v>58560</v>
      </c>
    </row>
    <row r="163" spans="1:6" x14ac:dyDescent="0.35">
      <c r="A163" s="3" t="s">
        <v>123</v>
      </c>
      <c r="B163" s="16">
        <f>B153+B162</f>
        <v>-70110</v>
      </c>
      <c r="C163" s="16">
        <f t="shared" ref="C163:E163" si="29">C153+C162</f>
        <v>-120220</v>
      </c>
      <c r="D163" s="16">
        <f t="shared" si="29"/>
        <v>-2330</v>
      </c>
      <c r="E163" s="16">
        <f t="shared" si="29"/>
        <v>101060</v>
      </c>
    </row>
    <row r="166" spans="1:6" x14ac:dyDescent="0.35">
      <c r="A166" t="s">
        <v>125</v>
      </c>
    </row>
    <row r="168" spans="1:6" x14ac:dyDescent="0.35">
      <c r="A168" s="9" t="s">
        <v>113</v>
      </c>
      <c r="B168" s="17" t="s">
        <v>23</v>
      </c>
      <c r="C168" s="17" t="s">
        <v>24</v>
      </c>
      <c r="D168" s="17" t="s">
        <v>25</v>
      </c>
      <c r="E168" s="17" t="s">
        <v>26</v>
      </c>
      <c r="F168" s="17" t="s">
        <v>27</v>
      </c>
    </row>
    <row r="169" spans="1:6" x14ac:dyDescent="0.35">
      <c r="A169" s="3" t="s">
        <v>114</v>
      </c>
      <c r="B169" s="16">
        <f>B153</f>
        <v>42500</v>
      </c>
      <c r="C169" s="16">
        <f>B185</f>
        <v>18002.5</v>
      </c>
      <c r="D169" s="16">
        <f>C185</f>
        <v>5005</v>
      </c>
      <c r="E169" s="16">
        <f>D185</f>
        <v>61507.5</v>
      </c>
      <c r="F169" s="3"/>
    </row>
    <row r="170" spans="1:6" x14ac:dyDescent="0.35">
      <c r="A170" s="3" t="s">
        <v>115</v>
      </c>
      <c r="B170" s="15">
        <f>B154</f>
        <v>230000</v>
      </c>
      <c r="C170" s="15">
        <f t="shared" ref="C170:E170" si="30">C154</f>
        <v>480000</v>
      </c>
      <c r="D170" s="15">
        <f t="shared" si="30"/>
        <v>740000</v>
      </c>
      <c r="E170" s="15">
        <f t="shared" si="30"/>
        <v>520000</v>
      </c>
      <c r="F170" s="4">
        <f>SUM(B170:E170)</f>
        <v>1970000</v>
      </c>
    </row>
    <row r="171" spans="1:6" x14ac:dyDescent="0.35">
      <c r="A171" s="3" t="s">
        <v>116</v>
      </c>
      <c r="B171" s="15">
        <f t="shared" ref="B171:E174" si="31">B155</f>
        <v>-49500</v>
      </c>
      <c r="C171" s="15">
        <f t="shared" si="31"/>
        <v>-72300</v>
      </c>
      <c r="D171" s="15">
        <f t="shared" si="31"/>
        <v>-100050</v>
      </c>
      <c r="E171" s="15">
        <f t="shared" si="31"/>
        <v>-79350</v>
      </c>
      <c r="F171" s="4">
        <f t="shared" ref="F171:F178" si="32">SUM(B171:E171)</f>
        <v>-301200</v>
      </c>
    </row>
    <row r="172" spans="1:6" x14ac:dyDescent="0.35">
      <c r="A172" s="3" t="s">
        <v>117</v>
      </c>
      <c r="B172" s="15">
        <f t="shared" si="31"/>
        <v>-84000</v>
      </c>
      <c r="C172" s="15">
        <f t="shared" si="31"/>
        <v>-192000</v>
      </c>
      <c r="D172" s="15">
        <f t="shared" si="31"/>
        <v>-216000</v>
      </c>
      <c r="E172" s="15">
        <f t="shared" si="31"/>
        <v>-114000</v>
      </c>
      <c r="F172" s="4">
        <f t="shared" si="32"/>
        <v>-606000</v>
      </c>
    </row>
    <row r="173" spans="1:6" x14ac:dyDescent="0.35">
      <c r="A173" s="3" t="s">
        <v>124</v>
      </c>
      <c r="B173" s="15">
        <f t="shared" si="31"/>
        <v>-68000</v>
      </c>
      <c r="C173" s="15">
        <f t="shared" si="31"/>
        <v>-96800</v>
      </c>
      <c r="D173" s="15">
        <f t="shared" si="31"/>
        <v>-103200</v>
      </c>
      <c r="E173" s="15">
        <f t="shared" si="31"/>
        <v>-76000</v>
      </c>
      <c r="F173" s="4">
        <f t="shared" si="32"/>
        <v>-344000</v>
      </c>
    </row>
    <row r="174" spans="1:6" x14ac:dyDescent="0.35">
      <c r="A174" s="3" t="s">
        <v>118</v>
      </c>
      <c r="B174" s="15">
        <f t="shared" si="31"/>
        <v>-93000</v>
      </c>
      <c r="C174" s="15">
        <f t="shared" si="31"/>
        <v>-130900</v>
      </c>
      <c r="D174" s="15">
        <f t="shared" si="31"/>
        <v>-184750</v>
      </c>
      <c r="E174" s="15">
        <f t="shared" si="31"/>
        <v>-129150</v>
      </c>
      <c r="F174" s="4">
        <f t="shared" si="32"/>
        <v>-537800</v>
      </c>
    </row>
    <row r="175" spans="1:6" x14ac:dyDescent="0.35">
      <c r="A175" s="3" t="s">
        <v>119</v>
      </c>
      <c r="B175" s="15">
        <f>-B198/4</f>
        <v>-7747.5</v>
      </c>
      <c r="C175" s="15">
        <f>B175</f>
        <v>-7747.5</v>
      </c>
      <c r="D175" s="15">
        <f t="shared" ref="D175:E175" si="33">C175</f>
        <v>-7747.5</v>
      </c>
      <c r="E175" s="15">
        <f t="shared" si="33"/>
        <v>-7747.5</v>
      </c>
      <c r="F175" s="4">
        <f t="shared" si="32"/>
        <v>-30990</v>
      </c>
    </row>
    <row r="176" spans="1:6" x14ac:dyDescent="0.35">
      <c r="A176" s="3" t="s">
        <v>120</v>
      </c>
      <c r="B176" s="16">
        <v>-30000</v>
      </c>
      <c r="C176" s="16">
        <v>-20000</v>
      </c>
      <c r="D176" s="16"/>
      <c r="E176" s="16"/>
      <c r="F176" s="4">
        <f t="shared" si="32"/>
        <v>-50000</v>
      </c>
    </row>
    <row r="177" spans="1:6" x14ac:dyDescent="0.35">
      <c r="A177" s="3" t="s">
        <v>121</v>
      </c>
      <c r="B177" s="16">
        <f>-40000/4</f>
        <v>-10000</v>
      </c>
      <c r="C177" s="16">
        <f t="shared" ref="C177:E177" si="34">-40000/4</f>
        <v>-10000</v>
      </c>
      <c r="D177" s="16">
        <f t="shared" si="34"/>
        <v>-10000</v>
      </c>
      <c r="E177" s="16">
        <f t="shared" si="34"/>
        <v>-10000</v>
      </c>
      <c r="F177" s="4">
        <f t="shared" si="32"/>
        <v>-40000</v>
      </c>
    </row>
    <row r="178" spans="1:6" x14ac:dyDescent="0.35">
      <c r="A178" s="21" t="s">
        <v>122</v>
      </c>
      <c r="B178" s="23">
        <f>SUM(B170:B177)</f>
        <v>-112247.5</v>
      </c>
      <c r="C178" s="23">
        <f>SUM(C170:C177)</f>
        <v>-49747.5</v>
      </c>
      <c r="D178" s="23">
        <f>SUM(D170:D177)</f>
        <v>118252.5</v>
      </c>
      <c r="E178" s="23">
        <f t="shared" ref="E178" si="35">SUM(E170:E177)</f>
        <v>103752.5</v>
      </c>
      <c r="F178" s="4">
        <f t="shared" si="32"/>
        <v>60010</v>
      </c>
    </row>
    <row r="179" spans="1:6" x14ac:dyDescent="0.35">
      <c r="A179" s="7"/>
    </row>
    <row r="180" spans="1:6" x14ac:dyDescent="0.35">
      <c r="A180" s="3" t="s">
        <v>126</v>
      </c>
      <c r="B180" s="27">
        <v>90000</v>
      </c>
      <c r="C180" s="27">
        <v>40000</v>
      </c>
      <c r="D180" s="27"/>
      <c r="E180" s="27"/>
      <c r="F180" s="3">
        <f>SUM(B180:E180)</f>
        <v>130000</v>
      </c>
    </row>
    <row r="181" spans="1:6" x14ac:dyDescent="0.35">
      <c r="A181" s="3" t="s">
        <v>127</v>
      </c>
      <c r="B181" s="27"/>
      <c r="C181" s="27"/>
      <c r="D181" s="27">
        <v>-60000</v>
      </c>
      <c r="E181" s="27">
        <v>-70000</v>
      </c>
      <c r="F181" s="3">
        <f>SUM(B181:E181)</f>
        <v>-130000</v>
      </c>
    </row>
    <row r="182" spans="1:6" x14ac:dyDescent="0.35">
      <c r="A182" s="3" t="s">
        <v>128</v>
      </c>
      <c r="B182" s="26">
        <v>-2250</v>
      </c>
      <c r="C182" s="26">
        <v>-3250</v>
      </c>
      <c r="D182" s="26">
        <v>-1750</v>
      </c>
      <c r="E182" s="26">
        <v>0</v>
      </c>
      <c r="F182" s="3"/>
    </row>
    <row r="183" spans="1:6" x14ac:dyDescent="0.35">
      <c r="A183" s="21" t="s">
        <v>129</v>
      </c>
      <c r="B183" s="22">
        <f>SUM(B178:B182)</f>
        <v>-24497.5</v>
      </c>
      <c r="C183" s="22">
        <f t="shared" ref="C183:E183" si="36">SUM(C178:C182)</f>
        <v>-12997.5</v>
      </c>
      <c r="D183" s="22">
        <f t="shared" si="36"/>
        <v>56502.5</v>
      </c>
      <c r="E183" s="22">
        <f t="shared" si="36"/>
        <v>33752.5</v>
      </c>
      <c r="F183" s="22"/>
    </row>
    <row r="184" spans="1:6" x14ac:dyDescent="0.35">
      <c r="A184" s="3"/>
      <c r="B184" s="3"/>
      <c r="C184" s="3"/>
      <c r="D184" s="3"/>
      <c r="E184" s="3"/>
      <c r="F184" s="3"/>
    </row>
    <row r="185" spans="1:6" x14ac:dyDescent="0.35">
      <c r="A185" s="21" t="s">
        <v>123</v>
      </c>
      <c r="B185" s="23">
        <f>B169+B183</f>
        <v>18002.5</v>
      </c>
      <c r="C185" s="23">
        <f>C169+C183</f>
        <v>5005</v>
      </c>
      <c r="D185" s="23">
        <f t="shared" ref="D185" si="37">D169+D183</f>
        <v>61507.5</v>
      </c>
      <c r="E185" s="23">
        <f>E169+E183</f>
        <v>95260</v>
      </c>
      <c r="F185" s="21"/>
    </row>
    <row r="188" spans="1:6" x14ac:dyDescent="0.35">
      <c r="A188" t="s">
        <v>130</v>
      </c>
    </row>
    <row r="190" spans="1:6" x14ac:dyDescent="0.35">
      <c r="A190" s="9" t="s">
        <v>136</v>
      </c>
      <c r="B190" s="17" t="s">
        <v>27</v>
      </c>
    </row>
    <row r="191" spans="1:6" x14ac:dyDescent="0.35">
      <c r="A191" s="3" t="s">
        <v>103</v>
      </c>
      <c r="B191" s="15">
        <f>B139</f>
        <v>2000000</v>
      </c>
    </row>
    <row r="192" spans="1:6" x14ac:dyDescent="0.35">
      <c r="A192" s="3" t="s">
        <v>104</v>
      </c>
      <c r="B192" s="15">
        <f>B140</f>
        <v>1300000</v>
      </c>
    </row>
    <row r="193" spans="1:3" x14ac:dyDescent="0.35">
      <c r="A193" s="3" t="s">
        <v>105</v>
      </c>
      <c r="B193" s="16">
        <f>B191-B192</f>
        <v>700000</v>
      </c>
    </row>
    <row r="194" spans="1:3" x14ac:dyDescent="0.35">
      <c r="A194" s="3" t="s">
        <v>106</v>
      </c>
      <c r="B194" s="15">
        <f>B142</f>
        <v>537800</v>
      </c>
    </row>
    <row r="195" spans="1:3" x14ac:dyDescent="0.35">
      <c r="A195" s="3" t="s">
        <v>107</v>
      </c>
      <c r="B195" s="16">
        <f>B193-B194</f>
        <v>162200</v>
      </c>
    </row>
    <row r="196" spans="1:3" x14ac:dyDescent="0.35">
      <c r="A196" s="3" t="s">
        <v>108</v>
      </c>
      <c r="B196" s="15">
        <f>-SUM(B182:E182)</f>
        <v>7250</v>
      </c>
    </row>
    <row r="197" spans="1:3" x14ac:dyDescent="0.35">
      <c r="A197" s="3" t="s">
        <v>109</v>
      </c>
      <c r="B197" s="16">
        <f>B195-B196</f>
        <v>154950</v>
      </c>
    </row>
    <row r="198" spans="1:3" x14ac:dyDescent="0.35">
      <c r="A198" s="3" t="s">
        <v>110</v>
      </c>
      <c r="B198" s="15">
        <f>B197*0.2</f>
        <v>30990</v>
      </c>
    </row>
    <row r="199" spans="1:3" x14ac:dyDescent="0.35">
      <c r="A199" s="3" t="s">
        <v>111</v>
      </c>
      <c r="B199" s="16">
        <f>B197-B198</f>
        <v>123960</v>
      </c>
    </row>
    <row r="202" spans="1:3" x14ac:dyDescent="0.35">
      <c r="A202" t="s">
        <v>131</v>
      </c>
    </row>
    <row r="204" spans="1:3" x14ac:dyDescent="0.35">
      <c r="A204" s="2" t="s">
        <v>32</v>
      </c>
      <c r="B204" s="3" t="s">
        <v>132</v>
      </c>
      <c r="C204" s="3" t="s">
        <v>133</v>
      </c>
    </row>
    <row r="205" spans="1:3" x14ac:dyDescent="0.35">
      <c r="A205" s="3" t="s">
        <v>6</v>
      </c>
      <c r="B205" s="16">
        <v>80000</v>
      </c>
      <c r="C205" s="16">
        <f>B205</f>
        <v>80000</v>
      </c>
    </row>
    <row r="206" spans="1:3" x14ac:dyDescent="0.35">
      <c r="A206" s="3" t="s">
        <v>7</v>
      </c>
      <c r="B206" s="16">
        <v>700000</v>
      </c>
      <c r="C206" s="16">
        <f>B206-F176</f>
        <v>750000</v>
      </c>
    </row>
    <row r="207" spans="1:3" x14ac:dyDescent="0.35">
      <c r="A207" s="3" t="s">
        <v>8</v>
      </c>
      <c r="B207" s="16">
        <v>-292000</v>
      </c>
      <c r="C207" s="16">
        <f>B207-F104</f>
        <v>-352000</v>
      </c>
    </row>
    <row r="208" spans="1:3" x14ac:dyDescent="0.35">
      <c r="A208" s="3" t="s">
        <v>9</v>
      </c>
      <c r="B208" s="16">
        <f>SUM(B206:B207)</f>
        <v>408000</v>
      </c>
      <c r="C208" s="16">
        <f>SUM(C206:C207)</f>
        <v>398000</v>
      </c>
    </row>
    <row r="209" spans="1:5" x14ac:dyDescent="0.35">
      <c r="A209" s="5" t="s">
        <v>10</v>
      </c>
      <c r="B209" s="28">
        <f>B205+B208</f>
        <v>488000</v>
      </c>
      <c r="C209" s="28">
        <f>C205+C208</f>
        <v>478000</v>
      </c>
    </row>
    <row r="210" spans="1:5" x14ac:dyDescent="0.35">
      <c r="A210" s="3" t="s">
        <v>0</v>
      </c>
      <c r="B210" s="16">
        <v>42500</v>
      </c>
      <c r="C210" s="16">
        <f>E185</f>
        <v>95260</v>
      </c>
      <c r="D210" s="25"/>
      <c r="E210" s="25"/>
    </row>
    <row r="211" spans="1:5" x14ac:dyDescent="0.35">
      <c r="A211" s="3" t="s">
        <v>1</v>
      </c>
      <c r="B211" s="16">
        <v>90000</v>
      </c>
      <c r="C211" s="16">
        <f>B46</f>
        <v>120000</v>
      </c>
    </row>
    <row r="212" spans="1:5" x14ac:dyDescent="0.35">
      <c r="A212" s="3" t="s">
        <v>2</v>
      </c>
      <c r="B212" s="16">
        <v>4200</v>
      </c>
      <c r="C212" s="16">
        <f>E66*0.6</f>
        <v>4500</v>
      </c>
    </row>
    <row r="213" spans="1:5" x14ac:dyDescent="0.35">
      <c r="A213" s="3" t="s">
        <v>4</v>
      </c>
      <c r="B213" s="16">
        <v>26000</v>
      </c>
      <c r="C213" s="16">
        <f>B118</f>
        <v>39000</v>
      </c>
      <c r="D213" s="25"/>
      <c r="E213" s="25"/>
    </row>
    <row r="214" spans="1:5" x14ac:dyDescent="0.35">
      <c r="A214" s="5" t="s">
        <v>5</v>
      </c>
      <c r="B214" s="28">
        <f>SUM(B210:B213)</f>
        <v>162700</v>
      </c>
      <c r="C214" s="28">
        <f>SUM(C210:C213)</f>
        <v>258760</v>
      </c>
    </row>
    <row r="215" spans="1:5" x14ac:dyDescent="0.35">
      <c r="A215" s="9" t="s">
        <v>11</v>
      </c>
      <c r="B215" s="29">
        <f>B209+B214</f>
        <v>650700</v>
      </c>
      <c r="C215" s="29">
        <f>C209+C214</f>
        <v>736760</v>
      </c>
    </row>
    <row r="216" spans="1:5" x14ac:dyDescent="0.35">
      <c r="A216" s="11" t="s">
        <v>31</v>
      </c>
      <c r="B216" s="30"/>
      <c r="C216" s="30"/>
    </row>
    <row r="217" spans="1:5" x14ac:dyDescent="0.35">
      <c r="A217" s="3" t="s">
        <v>12</v>
      </c>
      <c r="B217" s="16">
        <v>175000</v>
      </c>
      <c r="C217" s="16">
        <f>B217</f>
        <v>175000</v>
      </c>
    </row>
    <row r="218" spans="1:5" x14ac:dyDescent="0.35">
      <c r="A218" s="3" t="s">
        <v>13</v>
      </c>
      <c r="B218" s="16">
        <v>449900</v>
      </c>
      <c r="C218" s="16">
        <f>B218+B199+F177</f>
        <v>533860</v>
      </c>
      <c r="D218" s="25"/>
      <c r="E218" s="25"/>
    </row>
    <row r="219" spans="1:5" x14ac:dyDescent="0.35">
      <c r="A219" s="5" t="s">
        <v>14</v>
      </c>
      <c r="B219" s="28">
        <f>SUM(B217:B218)</f>
        <v>624900</v>
      </c>
      <c r="C219" s="28">
        <f>SUM(C217:C218)</f>
        <v>708860</v>
      </c>
    </row>
    <row r="220" spans="1:5" x14ac:dyDescent="0.35">
      <c r="A220" s="3" t="s">
        <v>17</v>
      </c>
      <c r="B220" s="12">
        <v>0</v>
      </c>
      <c r="C220" s="12">
        <v>0</v>
      </c>
    </row>
    <row r="221" spans="1:5" x14ac:dyDescent="0.35">
      <c r="A221" s="5" t="s">
        <v>15</v>
      </c>
      <c r="B221" s="31">
        <f>B220</f>
        <v>0</v>
      </c>
      <c r="C221" s="31">
        <f>C220</f>
        <v>0</v>
      </c>
    </row>
    <row r="222" spans="1:5" x14ac:dyDescent="0.35">
      <c r="A222" s="3" t="s">
        <v>16</v>
      </c>
      <c r="B222" s="12">
        <v>0</v>
      </c>
      <c r="C222" s="12">
        <v>0</v>
      </c>
    </row>
    <row r="223" spans="1:5" x14ac:dyDescent="0.35">
      <c r="A223" s="3" t="s">
        <v>18</v>
      </c>
      <c r="B223" s="12">
        <v>25800</v>
      </c>
      <c r="C223" s="12">
        <f>B84</f>
        <v>27900</v>
      </c>
    </row>
    <row r="224" spans="1:5" x14ac:dyDescent="0.35">
      <c r="A224" s="5" t="s">
        <v>19</v>
      </c>
      <c r="B224" s="31">
        <f>B223+B222</f>
        <v>25800</v>
      </c>
      <c r="C224" s="31">
        <f>C223+C222</f>
        <v>27900</v>
      </c>
    </row>
    <row r="225" spans="1:3" x14ac:dyDescent="0.35">
      <c r="A225" s="9" t="s">
        <v>20</v>
      </c>
      <c r="B225" s="29">
        <f>B224+B221+B219</f>
        <v>650700</v>
      </c>
      <c r="C225" s="29">
        <f>C224+C221+C219</f>
        <v>736760</v>
      </c>
    </row>
    <row r="227" spans="1:3" x14ac:dyDescent="0.35">
      <c r="C227" s="1"/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Пример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 Koltsova</dc:creator>
  <cp:lastModifiedBy>Irina Koltsova</cp:lastModifiedBy>
  <dcterms:created xsi:type="dcterms:W3CDTF">2015-06-28T22:45:33Z</dcterms:created>
  <dcterms:modified xsi:type="dcterms:W3CDTF">2019-04-12T18:25:33Z</dcterms:modified>
</cp:coreProperties>
</file>