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C:\Users\student\Desktop\"/>
    </mc:Choice>
  </mc:AlternateContent>
  <xr:revisionPtr revIDLastSave="0" documentId="8_{ED1B7628-2135-46B7-9437-78A82FE7DD80}" xr6:coauthVersionLast="36" xr6:coauthVersionMax="36" xr10:uidLastSave="{00000000-0000-0000-0000-000000000000}"/>
  <bookViews>
    <workbookView xWindow="0" yWindow="0" windowWidth="28800" windowHeight="12225" activeTab="1" xr2:uid="{00000000-000D-0000-FFFF-FFFF00000000}"/>
  </bookViews>
  <sheets>
    <sheet name="ФМ" sheetId="1" r:id="rId1"/>
    <sheet name="ИП" sheetId="2" r:id="rId2"/>
    <sheet name="IRR" sheetId="4" r:id="rId3"/>
    <sheet name="ИП 1" sheetId="3" r:id="rId4"/>
    <sheet name="Модифицированые показатели" sheetId="5" r:id="rId5"/>
  </sheets>
  <calcPr calcId="191029" concurrentCalc="0"/>
</workbook>
</file>

<file path=xl/calcChain.xml><?xml version="1.0" encoding="utf-8"?>
<calcChain xmlns="http://schemas.openxmlformats.org/spreadsheetml/2006/main">
  <c r="C50" i="2" l="1"/>
  <c r="C48" i="2"/>
  <c r="F46" i="2"/>
  <c r="F44" i="2"/>
  <c r="H70" i="2"/>
  <c r="H68" i="2"/>
  <c r="H67" i="2"/>
  <c r="E64" i="2"/>
  <c r="F64" i="2"/>
  <c r="G64" i="2"/>
  <c r="D64" i="2"/>
  <c r="C64" i="2"/>
  <c r="D63" i="2"/>
  <c r="E63" i="2"/>
  <c r="F63" i="2"/>
  <c r="G63" i="2"/>
  <c r="D62" i="2"/>
  <c r="E62" i="2"/>
  <c r="F62" i="2"/>
  <c r="G62" i="2"/>
  <c r="C62" i="2"/>
  <c r="F23" i="2"/>
  <c r="G23" i="2"/>
  <c r="E23" i="2"/>
  <c r="D23" i="2"/>
  <c r="C23" i="2"/>
  <c r="F25" i="2"/>
  <c r="H22" i="2"/>
  <c r="D22" i="2"/>
  <c r="E22" i="2"/>
  <c r="F22" i="2"/>
  <c r="G22" i="2"/>
  <c r="C22" i="2"/>
  <c r="D21" i="2"/>
  <c r="E21" i="2"/>
  <c r="F21" i="2"/>
  <c r="G21" i="2"/>
  <c r="C21" i="2"/>
  <c r="D20" i="2"/>
  <c r="E20" i="2"/>
  <c r="F20" i="2"/>
  <c r="G20" i="2"/>
  <c r="C20" i="2"/>
  <c r="H14" i="2"/>
  <c r="E14" i="2"/>
  <c r="F14" i="2"/>
  <c r="G14" i="2"/>
  <c r="D14" i="2"/>
  <c r="D13" i="2"/>
  <c r="E13" i="2"/>
  <c r="F13" i="2"/>
  <c r="G13" i="2"/>
  <c r="C13" i="2"/>
  <c r="P5" i="1"/>
  <c r="P8" i="1"/>
  <c r="C26" i="5"/>
  <c r="C38" i="5"/>
  <c r="C24" i="5"/>
  <c r="C36" i="5"/>
  <c r="F34" i="5"/>
  <c r="E34" i="5"/>
  <c r="D34" i="5"/>
  <c r="C34" i="5"/>
  <c r="B34" i="5"/>
  <c r="C29" i="5"/>
  <c r="D29" i="5"/>
  <c r="E29" i="5"/>
  <c r="C41" i="5"/>
  <c r="D28" i="5"/>
  <c r="C28" i="5"/>
  <c r="E28" i="5"/>
  <c r="D27" i="5"/>
  <c r="C27" i="5"/>
  <c r="C39" i="5"/>
  <c r="D26" i="5"/>
  <c r="E26" i="5"/>
  <c r="C25" i="5"/>
  <c r="D25" i="5"/>
  <c r="E25" i="5"/>
  <c r="C37" i="5"/>
  <c r="D24" i="5"/>
  <c r="E24" i="5"/>
  <c r="B23" i="5"/>
  <c r="B35" i="5"/>
  <c r="F44" i="5"/>
  <c r="D17" i="5"/>
  <c r="D15" i="5"/>
  <c r="E15" i="5"/>
  <c r="D14" i="5"/>
  <c r="E14" i="5"/>
  <c r="D13" i="5"/>
  <c r="E13" i="5"/>
  <c r="D12" i="5"/>
  <c r="E12" i="5"/>
  <c r="D11" i="5"/>
  <c r="E11" i="5"/>
  <c r="D10" i="5"/>
  <c r="E10" i="5"/>
  <c r="D9" i="5"/>
  <c r="E9" i="5"/>
  <c r="F9" i="5"/>
  <c r="C21" i="4"/>
  <c r="K11" i="4"/>
  <c r="I21" i="4"/>
  <c r="J14" i="4"/>
  <c r="J15" i="4"/>
  <c r="J16" i="4"/>
  <c r="J17" i="4"/>
  <c r="J18" i="4"/>
  <c r="J13" i="4"/>
  <c r="K14" i="4"/>
  <c r="K16" i="4"/>
  <c r="K18" i="4"/>
  <c r="K13" i="4"/>
  <c r="D14" i="4"/>
  <c r="E14" i="4"/>
  <c r="D15" i="4"/>
  <c r="E15" i="4"/>
  <c r="D16" i="4"/>
  <c r="E16" i="4"/>
  <c r="D17" i="4"/>
  <c r="E17" i="4"/>
  <c r="D18" i="4"/>
  <c r="E18" i="4"/>
  <c r="D19" i="4"/>
  <c r="E19" i="4"/>
  <c r="D13" i="4"/>
  <c r="E13" i="4"/>
  <c r="F13" i="4"/>
  <c r="D81" i="1"/>
  <c r="E81" i="1"/>
  <c r="F81" i="1"/>
  <c r="G81" i="1"/>
  <c r="H81" i="1"/>
  <c r="I81" i="1"/>
  <c r="J81" i="1"/>
  <c r="K81" i="1"/>
  <c r="L81" i="1"/>
  <c r="M81" i="1"/>
  <c r="N81" i="1"/>
  <c r="O81" i="1"/>
  <c r="P81" i="1"/>
  <c r="Q81" i="1"/>
  <c r="R81" i="1"/>
  <c r="C81" i="1"/>
  <c r="D77" i="1"/>
  <c r="E77" i="1"/>
  <c r="F77" i="1"/>
  <c r="G77" i="1"/>
  <c r="H77" i="1"/>
  <c r="I77" i="1"/>
  <c r="J77" i="1"/>
  <c r="K77" i="1"/>
  <c r="L77" i="1"/>
  <c r="M77" i="1"/>
  <c r="N77" i="1"/>
  <c r="O77" i="1"/>
  <c r="P77" i="1"/>
  <c r="Q77" i="1"/>
  <c r="R77" i="1"/>
  <c r="C77" i="1"/>
  <c r="D73" i="1"/>
  <c r="E73" i="1"/>
  <c r="F73" i="1"/>
  <c r="G73" i="1"/>
  <c r="H73" i="1"/>
  <c r="I73" i="1"/>
  <c r="J73" i="1"/>
  <c r="K73" i="1"/>
  <c r="L73" i="1"/>
  <c r="M73" i="1"/>
  <c r="N73" i="1"/>
  <c r="O73" i="1"/>
  <c r="P73" i="1"/>
  <c r="Q73" i="1"/>
  <c r="R73" i="1"/>
  <c r="C73" i="1"/>
  <c r="D69" i="1"/>
  <c r="E69" i="1"/>
  <c r="F69" i="1"/>
  <c r="G69" i="1"/>
  <c r="H69" i="1"/>
  <c r="I69" i="1"/>
  <c r="J69" i="1"/>
  <c r="K69" i="1"/>
  <c r="L69" i="1"/>
  <c r="M69" i="1"/>
  <c r="N69" i="1"/>
  <c r="O69" i="1"/>
  <c r="P69" i="1"/>
  <c r="Q69" i="1"/>
  <c r="R69" i="1"/>
  <c r="C69" i="1"/>
  <c r="D65" i="1"/>
  <c r="E65" i="1"/>
  <c r="F65" i="1"/>
  <c r="G65" i="1"/>
  <c r="H65" i="1"/>
  <c r="I65" i="1"/>
  <c r="J65" i="1"/>
  <c r="K65" i="1"/>
  <c r="L65" i="1"/>
  <c r="M65" i="1"/>
  <c r="N65" i="1"/>
  <c r="O65" i="1"/>
  <c r="P65" i="1"/>
  <c r="Q65" i="1"/>
  <c r="R65" i="1"/>
  <c r="C65" i="1"/>
  <c r="D52" i="1"/>
  <c r="D58" i="1"/>
  <c r="E52" i="1"/>
  <c r="E58" i="1"/>
  <c r="F52" i="1"/>
  <c r="F58" i="1"/>
  <c r="G52" i="1"/>
  <c r="G58" i="1"/>
  <c r="H52" i="1"/>
  <c r="H58" i="1"/>
  <c r="I52" i="1"/>
  <c r="I58" i="1"/>
  <c r="J52" i="1"/>
  <c r="J58" i="1"/>
  <c r="K52" i="1"/>
  <c r="K58" i="1"/>
  <c r="L52" i="1"/>
  <c r="L58" i="1"/>
  <c r="M52" i="1"/>
  <c r="M58" i="1"/>
  <c r="N52" i="1"/>
  <c r="N58" i="1"/>
  <c r="O52" i="1"/>
  <c r="P52" i="1"/>
  <c r="Q52" i="1"/>
  <c r="Q58" i="1"/>
  <c r="R52" i="1"/>
  <c r="R58" i="1"/>
  <c r="C52" i="1"/>
  <c r="C58" i="1"/>
  <c r="P58" i="1"/>
  <c r="C56" i="1"/>
  <c r="O58" i="1"/>
  <c r="D41" i="1"/>
  <c r="D47" i="1"/>
  <c r="E41" i="1"/>
  <c r="E47" i="1"/>
  <c r="F41" i="1"/>
  <c r="F47" i="1"/>
  <c r="G41" i="1"/>
  <c r="G47" i="1"/>
  <c r="H41" i="1"/>
  <c r="H47" i="1"/>
  <c r="I41" i="1"/>
  <c r="I47" i="1"/>
  <c r="J41" i="1"/>
  <c r="J47" i="1"/>
  <c r="K41" i="1"/>
  <c r="K47" i="1"/>
  <c r="L41" i="1"/>
  <c r="M41" i="1"/>
  <c r="M47" i="1"/>
  <c r="N41" i="1"/>
  <c r="N47" i="1"/>
  <c r="O41" i="1"/>
  <c r="O47" i="1"/>
  <c r="P41" i="1"/>
  <c r="P47" i="1"/>
  <c r="Q41" i="1"/>
  <c r="R41" i="1"/>
  <c r="R47" i="1"/>
  <c r="C41" i="1"/>
  <c r="C47" i="1"/>
  <c r="C45" i="1"/>
  <c r="Q47" i="1"/>
  <c r="L47" i="1"/>
  <c r="D30" i="1"/>
  <c r="D36" i="1"/>
  <c r="F30" i="1"/>
  <c r="F36" i="1"/>
  <c r="C34" i="1"/>
  <c r="E30" i="1"/>
  <c r="E36" i="1"/>
  <c r="G30" i="1"/>
  <c r="G36" i="1"/>
  <c r="H30" i="1"/>
  <c r="H36" i="1"/>
  <c r="I30" i="1"/>
  <c r="I36" i="1"/>
  <c r="J30" i="1"/>
  <c r="J36" i="1"/>
  <c r="K30" i="1"/>
  <c r="K36" i="1"/>
  <c r="L30" i="1"/>
  <c r="L36" i="1"/>
  <c r="M30" i="1"/>
  <c r="M36" i="1"/>
  <c r="N30" i="1"/>
  <c r="N36" i="1"/>
  <c r="O30" i="1"/>
  <c r="O36" i="1"/>
  <c r="P30" i="1"/>
  <c r="P36" i="1"/>
  <c r="Q30" i="1"/>
  <c r="Q36" i="1"/>
  <c r="R30" i="1"/>
  <c r="R36" i="1"/>
  <c r="C30" i="1"/>
  <c r="C36" i="1"/>
  <c r="D25" i="1"/>
  <c r="E25" i="1"/>
  <c r="F25" i="1"/>
  <c r="G25" i="1"/>
  <c r="H25" i="1"/>
  <c r="I25" i="1"/>
  <c r="J25" i="1"/>
  <c r="K25" i="1"/>
  <c r="L25" i="1"/>
  <c r="M25" i="1"/>
  <c r="N25" i="1"/>
  <c r="O25" i="1"/>
  <c r="P25" i="1"/>
  <c r="Q25" i="1"/>
  <c r="R25" i="1"/>
  <c r="C25" i="1"/>
  <c r="D19" i="1"/>
  <c r="E19" i="1"/>
  <c r="F19" i="1"/>
  <c r="G19" i="1"/>
  <c r="H19" i="1"/>
  <c r="I19" i="1"/>
  <c r="J19" i="1"/>
  <c r="K19" i="1"/>
  <c r="L19" i="1"/>
  <c r="M19" i="1"/>
  <c r="N19" i="1"/>
  <c r="O19" i="1"/>
  <c r="P19" i="1"/>
  <c r="Q19" i="1"/>
  <c r="R19" i="1"/>
  <c r="C19" i="1"/>
  <c r="C63" i="2"/>
  <c r="C38" i="2"/>
  <c r="C39" i="2"/>
  <c r="C14" i="2"/>
  <c r="F10" i="5"/>
  <c r="F11" i="5"/>
  <c r="F12" i="5"/>
  <c r="F13" i="5"/>
  <c r="F14" i="5"/>
  <c r="F15" i="5"/>
  <c r="E27" i="5"/>
  <c r="E30" i="5"/>
  <c r="F31" i="5"/>
  <c r="F32" i="5"/>
  <c r="E16" i="5"/>
  <c r="C40" i="5"/>
  <c r="K15" i="4"/>
  <c r="K17" i="4"/>
  <c r="F14" i="4"/>
  <c r="F15" i="4"/>
  <c r="F16" i="4"/>
  <c r="F17" i="4"/>
  <c r="F18" i="4"/>
  <c r="F19" i="4"/>
  <c r="K19" i="4"/>
</calcChain>
</file>

<file path=xl/sharedStrings.xml><?xml version="1.0" encoding="utf-8"?>
<sst xmlns="http://schemas.openxmlformats.org/spreadsheetml/2006/main" count="165" uniqueCount="94">
  <si>
    <t>Схема простых процентов (Simple Interest)</t>
  </si>
  <si>
    <t>Схема сложных процентов (Compound Interest)</t>
  </si>
  <si>
    <t>Оценка экономической эффективности инвестиционных проектов</t>
  </si>
  <si>
    <t>Денежный поток проекта</t>
  </si>
  <si>
    <t>Задача 1. Требуется проанализировать проект со следующими характеристиками (тыс. руб.): -150, 30, 70, 70, 45. Изучите два случая: а)стоимость капитала – 12%; б)ожидается, что стоимость капитала будет меняться по годам следующим образом: 12%, 13%, 14%, 14%.</t>
  </si>
  <si>
    <t>Множитель дисконтирования</t>
  </si>
  <si>
    <t>Период (годы)</t>
  </si>
  <si>
    <t>ставка дисконтирования</t>
  </si>
  <si>
    <t>Оцените экономическую эффективность проекта, если он начнётся через год</t>
  </si>
  <si>
    <t>ЧПС(ставка;значение1;значение2; ...)
Ставка  — ставка дисконтирования за один период.
Значение1, значение2,...  — от 1 до 254 аргументов, представляющих расходы и доходы.</t>
  </si>
  <si>
    <t>Дисконтированный денежный поток</t>
  </si>
  <si>
    <t>Вариант а)</t>
  </si>
  <si>
    <t>Вариант б)</t>
  </si>
  <si>
    <t>Индекс рентабельности</t>
  </si>
  <si>
    <t>Внутренняя норма доходности (IRR)</t>
  </si>
  <si>
    <t>ВСД(значения; [предположения])</t>
  </si>
  <si>
    <t>Срок окупаемости</t>
  </si>
  <si>
    <t xml:space="preserve">Показатели </t>
  </si>
  <si>
    <t xml:space="preserve">Годы </t>
  </si>
  <si>
    <t>Объем реализации (Выручка)</t>
  </si>
  <si>
    <t>Текущие расходы</t>
  </si>
  <si>
    <t>Износ (амортизация)</t>
  </si>
  <si>
    <t>Налогооблагаемая прибыль (прибыль до вычета процентов и налогов)</t>
  </si>
  <si>
    <t>Налог на прибыль</t>
  </si>
  <si>
    <t>Чистая операционная прибыль</t>
  </si>
  <si>
    <t>Чистые денежные поступления от операционной деятельности</t>
  </si>
  <si>
    <t xml:space="preserve"> Капитальные затраты</t>
  </si>
  <si>
    <t xml:space="preserve"> -Прирост чистого оборотного капитала</t>
  </si>
  <si>
    <t xml:space="preserve"> = Денежный поток</t>
  </si>
  <si>
    <t>Дисконтированный денежный поток нарастающим итогом</t>
  </si>
  <si>
    <t>Дисконтированный денежный поток нарстающим иттогом</t>
  </si>
  <si>
    <r>
      <t>Множитель дисконтирования ((1+0,19)</t>
    </r>
    <r>
      <rPr>
        <vertAlign val="superscript"/>
        <sz val="12"/>
        <color rgb="FF000000"/>
        <rFont val="Times New Roman"/>
        <family val="1"/>
        <charset val="204"/>
      </rPr>
      <t>-t</t>
    </r>
    <r>
      <rPr>
        <sz val="12"/>
        <color rgb="FF000000"/>
        <rFont val="Times New Roman"/>
        <family val="1"/>
        <charset val="204"/>
      </rPr>
      <t>)</t>
    </r>
  </si>
  <si>
    <t>Дисконтирование</t>
  </si>
  <si>
    <t>Как правило, используются сложные проценты</t>
  </si>
  <si>
    <r>
      <rPr>
        <b/>
        <sz val="14"/>
        <color theme="1"/>
        <rFont val="Times New Roman"/>
        <family val="1"/>
        <charset val="204"/>
      </rPr>
      <t>Начисление</t>
    </r>
    <r>
      <rPr>
        <sz val="14"/>
        <color theme="1"/>
        <rFont val="Times New Roman"/>
        <family val="1"/>
        <charset val="204"/>
      </rPr>
      <t xml:space="preserve"> процентов (Наращение процентов)</t>
    </r>
  </si>
  <si>
    <t xml:space="preserve">ставка </t>
  </si>
  <si>
    <t>Год</t>
  </si>
  <si>
    <r>
      <t xml:space="preserve">Каков эквивалент </t>
    </r>
    <r>
      <rPr>
        <b/>
        <sz val="12"/>
        <color theme="1"/>
        <rFont val="Times New Roman"/>
        <family val="1"/>
        <charset val="204"/>
      </rPr>
      <t>1000</t>
    </r>
    <r>
      <rPr>
        <sz val="12"/>
        <color theme="1"/>
        <rFont val="Times New Roman"/>
        <family val="1"/>
        <charset val="204"/>
      </rPr>
      <t xml:space="preserve"> рублей, которые мы получим через 1 год, 2 года, … 15 лет</t>
    </r>
  </si>
  <si>
    <t>Пусть желаемая доходность составляет 4%. Какова ставка дисконтирования при различных уровнях ожидаемой инфляции?</t>
  </si>
  <si>
    <t>Инфляция = 2%</t>
  </si>
  <si>
    <t>Инфляция = 4%</t>
  </si>
  <si>
    <t>Инфляция = 6%</t>
  </si>
  <si>
    <t>Инфляция =8%</t>
  </si>
  <si>
    <t>Инфляция = 10%</t>
  </si>
  <si>
    <t>NPV (чистая приведенная стоимость)</t>
  </si>
  <si>
    <r>
      <rPr>
        <b/>
        <sz val="12"/>
        <color theme="1"/>
        <rFont val="Times New Roman"/>
        <family val="1"/>
        <charset val="204"/>
      </rPr>
      <t>NPV (Net Present Value)</t>
    </r>
    <r>
      <rPr>
        <sz val="12"/>
        <color theme="1"/>
        <rFont val="Times New Roman"/>
        <family val="1"/>
        <charset val="204"/>
      </rPr>
      <t xml:space="preserve"> - чистая приведенная стоимость</t>
    </r>
  </si>
  <si>
    <r>
      <t xml:space="preserve">Оценка экономической эффективности с исопльзованием формулы </t>
    </r>
    <r>
      <rPr>
        <b/>
        <sz val="11"/>
        <color theme="1"/>
        <rFont val="Times New Roman"/>
        <family val="1"/>
        <charset val="204"/>
      </rPr>
      <t>Чистой приведенной стоимости (ЧПС)</t>
    </r>
  </si>
  <si>
    <t>Компания рассматривает целесообразность приобретения новой технологической линии. Стоимость линии составляет 10 млн. д.е., срок эксплуатации – 5 лет; износ оборудования начисляется по методу прямолинейной амортизации, т.е. 20% годовых. Ликвидационная стоимость оборудования достаточна  для покрытия расходов, связанных с демонтажем линии. Выручка от реализации продукции прогнозируется по годам в следующих объемах (в тыс. д.е.): 6.800, 7.400, 8.200, 8.000, 6.000. Текущие расходы по годам оцениваются следующим образом: 3.400 тыс. д.е. в первый год эксплуатации линии с последующим ежегодным ростом их на 3%. Ставка налога на прибыль составляет 30%. Сложившееся финансово-хозяйственное положение таково, что коэффициент рентабельности авансированного капитала составляет 21-22%, стоимость авансированного капитала (WACC) – 19%. В соответствии   со сложившейся практикой принятия решений в области инвестиционной политики руководство компании не считает целесообразным участвовать в проектах со сроком окупаемости более 4-ех лет. Целесообразен ли данный проект к реализации?</t>
  </si>
  <si>
    <t>Менее очевидный, но очень полезный смысл критерия заключается в том, что он показывает среднюю ставку доходности, заработанную на сумму первоначальных инвестиций в течение срока операции. Другими словами, при условии реинвестирования денежных поступлений от проекта на оставшийся срок операции под ставку IRR их сумма будет равна будущей (наращенной) величине первоначальных инвестиций, размещенной на тот же период под аналогичную ставку</t>
  </si>
  <si>
    <t>T</t>
  </si>
  <si>
    <r>
      <t>FCF</t>
    </r>
    <r>
      <rPr>
        <vertAlign val="subscript"/>
        <sz val="12"/>
        <color rgb="FF000000"/>
        <rFont val="Times New Roman"/>
        <family val="1"/>
        <charset val="204"/>
      </rPr>
      <t>t</t>
    </r>
  </si>
  <si>
    <r>
      <t>(1+IRR)</t>
    </r>
    <r>
      <rPr>
        <vertAlign val="superscript"/>
        <sz val="12"/>
        <color rgb="FF000000"/>
        <rFont val="Times New Roman"/>
        <family val="1"/>
        <charset val="204"/>
      </rPr>
      <t>n-t</t>
    </r>
  </si>
  <si>
    <r>
      <t>FV</t>
    </r>
    <r>
      <rPr>
        <vertAlign val="subscript"/>
        <sz val="12"/>
        <color rgb="FF000000"/>
        <rFont val="Times New Roman"/>
        <family val="1"/>
        <charset val="204"/>
      </rPr>
      <t>t</t>
    </r>
  </si>
  <si>
    <t>Итого</t>
  </si>
  <si>
    <r>
      <t>1/(1+r)</t>
    </r>
    <r>
      <rPr>
        <vertAlign val="superscript"/>
        <sz val="12"/>
        <color rgb="FF000000"/>
        <rFont val="Times New Roman"/>
        <family val="1"/>
        <charset val="204"/>
      </rPr>
      <t>t</t>
    </r>
  </si>
  <si>
    <r>
      <t>PV(FCF</t>
    </r>
    <r>
      <rPr>
        <vertAlign val="subscript"/>
        <sz val="12"/>
        <color rgb="FF000000"/>
        <rFont val="Times New Roman"/>
        <family val="1"/>
        <charset val="204"/>
      </rPr>
      <t>t</t>
    </r>
    <r>
      <rPr>
        <sz val="12"/>
        <color rgb="FF000000"/>
        <rFont val="Times New Roman"/>
        <family val="1"/>
        <charset val="204"/>
      </rPr>
      <t>)</t>
    </r>
  </si>
  <si>
    <t>ставка дисконтирования =</t>
  </si>
  <si>
    <t>Ac PV(FCFt)</t>
  </si>
  <si>
    <t>IRR</t>
  </si>
  <si>
    <t>ВСД</t>
  </si>
  <si>
    <t>Модифицированнная чистая приведенная стоимость</t>
  </si>
  <si>
    <r>
      <t xml:space="preserve">Компания собирается вложить средства в приобретение нового оборудования, стоимость которого вместе с доставкой и установкой составит 100.000 руб. Ожидается, что внедрение нового оборудования обеспечит получение на протяжении 6 лет чистых доходов в 25.000, 30.000, 35.000, 40.000, 45.000 и 50.000 руб. соответственно. </t>
    </r>
    <r>
      <rPr>
        <b/>
        <sz val="11"/>
        <color theme="1"/>
        <rFont val="Times New Roman"/>
        <family val="1"/>
        <charset val="204"/>
      </rPr>
      <t>Принятая норма дисконта равна 10%.</t>
    </r>
  </si>
  <si>
    <r>
      <t>IC</t>
    </r>
    <r>
      <rPr>
        <vertAlign val="subscript"/>
        <sz val="11"/>
        <color theme="1"/>
        <rFont val="Calibri"/>
        <family val="2"/>
        <charset val="204"/>
        <scheme val="minor"/>
      </rPr>
      <t>0</t>
    </r>
    <r>
      <rPr>
        <sz val="11"/>
        <color theme="1"/>
        <rFont val="Calibri"/>
        <family val="2"/>
        <charset val="204"/>
        <scheme val="minor"/>
      </rPr>
      <t xml:space="preserve"> </t>
    </r>
  </si>
  <si>
    <r>
      <t>FCF</t>
    </r>
    <r>
      <rPr>
        <vertAlign val="subscript"/>
        <sz val="11"/>
        <color rgb="FF000000"/>
        <rFont val="Times New Roman"/>
        <family val="1"/>
        <charset val="204"/>
      </rPr>
      <t>t</t>
    </r>
    <r>
      <rPr>
        <sz val="11"/>
        <color rgb="FF000000"/>
        <rFont val="Calibri"/>
        <family val="2"/>
        <charset val="204"/>
      </rPr>
      <t xml:space="preserve"> </t>
    </r>
  </si>
  <si>
    <r>
      <t>(1+r)</t>
    </r>
    <r>
      <rPr>
        <vertAlign val="superscript"/>
        <sz val="11"/>
        <color rgb="FF000000"/>
        <rFont val="Times New Roman"/>
        <family val="1"/>
        <charset val="204"/>
      </rPr>
      <t>t</t>
    </r>
    <r>
      <rPr>
        <sz val="11"/>
        <color rgb="FF000000"/>
        <rFont val="Calibri"/>
        <family val="2"/>
        <charset val="204"/>
      </rPr>
      <t xml:space="preserve"> </t>
    </r>
  </si>
  <si>
    <r>
      <t>PV</t>
    </r>
    <r>
      <rPr>
        <vertAlign val="subscript"/>
        <sz val="11"/>
        <color rgb="FF000000"/>
        <rFont val="Times New Roman"/>
        <family val="1"/>
        <charset val="204"/>
      </rPr>
      <t>t</t>
    </r>
    <r>
      <rPr>
        <sz val="11"/>
        <color rgb="FF000000"/>
        <rFont val="Calibri"/>
        <family val="2"/>
        <charset val="204"/>
      </rPr>
      <t xml:space="preserve"> </t>
    </r>
  </si>
  <si>
    <r>
      <t>NPV</t>
    </r>
    <r>
      <rPr>
        <sz val="11"/>
        <color rgb="FF000000"/>
        <rFont val="Calibri"/>
        <family val="2"/>
        <charset val="204"/>
      </rPr>
      <t xml:space="preserve"> </t>
    </r>
  </si>
  <si>
    <r>
      <t> </t>
    </r>
    <r>
      <rPr>
        <sz val="11"/>
        <color rgb="FF000000"/>
        <rFont val="Calibri"/>
        <family val="2"/>
        <charset val="204"/>
      </rPr>
      <t xml:space="preserve"> </t>
    </r>
  </si>
  <si>
    <r>
      <t>-100</t>
    </r>
    <r>
      <rPr>
        <sz val="11"/>
        <color rgb="FFFFFFFF"/>
        <rFont val="Times New Roman"/>
        <family val="1"/>
        <charset val="204"/>
      </rPr>
      <t>.</t>
    </r>
    <r>
      <rPr>
        <sz val="11"/>
        <color rgb="FF000000"/>
        <rFont val="Times New Roman"/>
        <family val="1"/>
        <charset val="204"/>
      </rPr>
      <t>000</t>
    </r>
    <r>
      <rPr>
        <sz val="11"/>
        <color rgb="FF000000"/>
        <rFont val="Calibri"/>
        <family val="2"/>
        <charset val="204"/>
      </rPr>
      <t xml:space="preserve"> </t>
    </r>
  </si>
  <si>
    <r>
      <t>225</t>
    </r>
    <r>
      <rPr>
        <sz val="11"/>
        <color rgb="FFFFFFFF"/>
        <rFont val="Times New Roman"/>
        <family val="1"/>
        <charset val="204"/>
      </rPr>
      <t>.</t>
    </r>
    <r>
      <rPr>
        <sz val="11"/>
        <color rgb="FF000000"/>
        <rFont val="Times New Roman"/>
        <family val="1"/>
        <charset val="204"/>
      </rPr>
      <t>000</t>
    </r>
    <r>
      <rPr>
        <sz val="11"/>
        <color rgb="FF000000"/>
        <rFont val="Calibri"/>
        <family val="2"/>
        <charset val="204"/>
      </rPr>
      <t xml:space="preserve"> </t>
    </r>
  </si>
  <si>
    <r>
      <t>ЧПС=</t>
    </r>
    <r>
      <rPr>
        <sz val="11"/>
        <color rgb="FF000000"/>
        <rFont val="Calibri"/>
        <family val="2"/>
        <charset val="204"/>
      </rPr>
      <t xml:space="preserve"> </t>
    </r>
  </si>
  <si>
    <r>
      <t>IC</t>
    </r>
    <r>
      <rPr>
        <vertAlign val="subscript"/>
        <sz val="11"/>
        <color rgb="FF000000"/>
        <rFont val="Times New Roman"/>
        <family val="1"/>
        <charset val="204"/>
      </rPr>
      <t>0</t>
    </r>
    <r>
      <rPr>
        <sz val="11"/>
        <color rgb="FF000000"/>
        <rFont val="Calibri"/>
        <family val="2"/>
        <charset val="204"/>
      </rPr>
      <t xml:space="preserve"> </t>
    </r>
  </si>
  <si>
    <r>
      <t>FV</t>
    </r>
    <r>
      <rPr>
        <vertAlign val="subscript"/>
        <sz val="11"/>
        <color rgb="FF000000"/>
        <rFont val="Times New Roman"/>
        <family val="1"/>
        <charset val="204"/>
      </rPr>
      <t>t</t>
    </r>
    <r>
      <rPr>
        <sz val="11"/>
        <color rgb="FF000000"/>
        <rFont val="Calibri"/>
        <family val="2"/>
        <charset val="204"/>
      </rPr>
      <t xml:space="preserve"> </t>
    </r>
  </si>
  <si>
    <r>
      <t>PV</t>
    </r>
    <r>
      <rPr>
        <sz val="11"/>
        <color rgb="FF000000"/>
        <rFont val="Calibri"/>
        <family val="2"/>
        <charset val="204"/>
      </rPr>
      <t xml:space="preserve"> </t>
    </r>
  </si>
  <si>
    <t>коэффициент реинвестирования 10%</t>
  </si>
  <si>
    <t>MNPV</t>
  </si>
  <si>
    <t>коэффициент реинвестирования 5%</t>
  </si>
  <si>
    <t>NPV</t>
  </si>
  <si>
    <t>Денежный поток проекта, млн руб</t>
  </si>
  <si>
    <t>млн. руб.</t>
  </si>
  <si>
    <t>Денежный поток проектатыс. Долл</t>
  </si>
  <si>
    <t>Диск ден поток нарастающим итогом</t>
  </si>
  <si>
    <t>abs(сколько осталось окупить) / Дисконтированный денежный поток следующего (года срока окупаемости)</t>
  </si>
  <si>
    <t>3 года</t>
  </si>
  <si>
    <t>месяца</t>
  </si>
  <si>
    <t>дня</t>
  </si>
  <si>
    <t>Дисконтированные притоки</t>
  </si>
  <si>
    <t>Дисконтированные инвестиции</t>
  </si>
  <si>
    <t>за весь срок реализации проекта</t>
  </si>
  <si>
    <t>Чистая доходность</t>
  </si>
  <si>
    <t>сравнение с рыночными показателями ( WACC)</t>
  </si>
  <si>
    <t>PI = NPV / Investment</t>
  </si>
  <si>
    <t xml:space="preserve">во сколько раз дисконтированные притоки больше диск. инвестиций </t>
  </si>
  <si>
    <t>на сколько процентов мы заработали больше, чем инвестировали в проект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</si>
</sst>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00&quot;р.&quot;;[Red]\-#,##0.00&quot;р.&quot;"/>
    <numFmt numFmtId="165" formatCode="_-* #,##0_р_._-;\-* #,##0_р_._-;_-* &quot;-&quot;_р_._-;_-@_-"/>
    <numFmt numFmtId="166" formatCode="_-* #,##0.00_р_._-;\-* #,##0.00_р_._-;_-* &quot;-&quot;??_р_._-;_-@_-"/>
    <numFmt numFmtId="167" formatCode="_-* #,##0_р_._-;\-* #,##0_р_._-;_-* &quot;-&quot;??_р_._-;_-@_-"/>
    <numFmt numFmtId="172" formatCode="0.0"/>
  </numFmts>
  <fonts count="20"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sz val="14"/>
      <color theme="1"/>
      <name val="Times New Roman"/>
      <family val="1"/>
      <charset val="204"/>
    </font>
    <font>
      <sz val="12"/>
      <color rgb="FF000000"/>
      <name val="Times New Roman"/>
      <family val="1"/>
      <charset val="204"/>
    </font>
    <font>
      <sz val="12"/>
      <color theme="1"/>
      <name val="Calibri"/>
      <family val="2"/>
      <charset val="204"/>
      <scheme val="minor"/>
    </font>
    <font>
      <vertAlign val="superscript"/>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4"/>
      <color theme="1"/>
      <name val="Times New Roman"/>
      <family val="1"/>
      <charset val="204"/>
    </font>
    <font>
      <b/>
      <sz val="12"/>
      <color theme="1"/>
      <name val="Times New Roman"/>
      <family val="1"/>
      <charset val="204"/>
    </font>
    <font>
      <b/>
      <sz val="11"/>
      <color theme="1"/>
      <name val="Times New Roman"/>
      <family val="1"/>
      <charset val="204"/>
    </font>
    <font>
      <vertAlign val="subscript"/>
      <sz val="12"/>
      <color rgb="FF000000"/>
      <name val="Times New Roman"/>
      <family val="1"/>
      <charset val="204"/>
    </font>
    <font>
      <sz val="11"/>
      <color rgb="FF000000"/>
      <name val="Times New Roman"/>
      <family val="1"/>
      <charset val="204"/>
    </font>
    <font>
      <vertAlign val="subscript"/>
      <sz val="11"/>
      <color theme="1"/>
      <name val="Calibri"/>
      <family val="2"/>
      <charset val="204"/>
      <scheme val="minor"/>
    </font>
    <font>
      <vertAlign val="subscript"/>
      <sz val="11"/>
      <color rgb="FF000000"/>
      <name val="Times New Roman"/>
      <family val="1"/>
      <charset val="204"/>
    </font>
    <font>
      <sz val="11"/>
      <color rgb="FF000000"/>
      <name val="Calibri"/>
      <family val="2"/>
      <charset val="204"/>
    </font>
    <font>
      <vertAlign val="superscript"/>
      <sz val="11"/>
      <color rgb="FF000000"/>
      <name val="Times New Roman"/>
      <family val="1"/>
      <charset val="204"/>
    </font>
    <font>
      <sz val="11"/>
      <color rgb="FFFFFFFF"/>
      <name val="Times New Roman"/>
      <family val="1"/>
      <charset val="204"/>
    </font>
    <font>
      <sz val="20"/>
      <color theme="1"/>
      <name val="Calibri"/>
      <family val="2"/>
      <charset val="204"/>
      <scheme val="minor"/>
    </font>
  </fonts>
  <fills count="8">
    <fill>
      <patternFill patternType="none"/>
    </fill>
    <fill>
      <patternFill patternType="gray125"/>
    </fill>
    <fill>
      <patternFill patternType="solid">
        <fgColor theme="7"/>
        <bgColor indexed="64"/>
      </patternFill>
    </fill>
    <fill>
      <patternFill patternType="solid">
        <fgColor rgb="FF7030A0"/>
        <bgColor indexed="64"/>
      </patternFill>
    </fill>
    <fill>
      <patternFill patternType="solid">
        <fgColor rgb="FF00B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166" fontId="7" fillId="0" borderId="0" applyFont="0" applyFill="0" applyBorder="0" applyAlignment="0" applyProtection="0"/>
    <xf numFmtId="9" fontId="7" fillId="0" borderId="0" applyFont="0" applyFill="0" applyBorder="0" applyAlignment="0" applyProtection="0"/>
  </cellStyleXfs>
  <cellXfs count="84">
    <xf numFmtId="0" fontId="0" fillId="0" borderId="0" xfId="0"/>
    <xf numFmtId="0" fontId="0" fillId="0" borderId="0" xfId="0" applyAlignment="1">
      <alignment horizontal="center"/>
    </xf>
    <xf numFmtId="0" fontId="3" fillId="0" borderId="0" xfId="0" applyFont="1" applyAlignment="1"/>
    <xf numFmtId="0" fontId="1" fillId="0" borderId="0" xfId="0" applyFont="1" applyAlignment="1">
      <alignment horizontal="center" wrapText="1"/>
    </xf>
    <xf numFmtId="0" fontId="4" fillId="0" borderId="5" xfId="0" applyFont="1" applyBorder="1" applyAlignment="1">
      <alignment horizontal="right" vertical="top" wrapText="1"/>
    </xf>
    <xf numFmtId="2" fontId="4" fillId="0" borderId="5" xfId="0" applyNumberFormat="1" applyFont="1" applyBorder="1" applyAlignment="1">
      <alignment horizontal="right" vertical="top" wrapText="1"/>
    </xf>
    <xf numFmtId="0" fontId="2" fillId="0" borderId="0" xfId="0" applyFont="1"/>
    <xf numFmtId="9" fontId="2" fillId="0" borderId="0" xfId="0" applyNumberFormat="1" applyFont="1"/>
    <xf numFmtId="0" fontId="2" fillId="0" borderId="7" xfId="0" applyFont="1" applyBorder="1"/>
    <xf numFmtId="0" fontId="2" fillId="0" borderId="7" xfId="0" applyFont="1" applyBorder="1" applyAlignment="1">
      <alignment wrapText="1"/>
    </xf>
    <xf numFmtId="0" fontId="5" fillId="0" borderId="0" xfId="0" applyFont="1"/>
    <xf numFmtId="9" fontId="5" fillId="0" borderId="0" xfId="0" applyNumberFormat="1" applyFont="1"/>
    <xf numFmtId="0" fontId="4" fillId="0" borderId="3" xfId="0" applyFont="1" applyBorder="1" applyAlignment="1">
      <alignment horizontal="justify" vertical="top" wrapText="1"/>
    </xf>
    <xf numFmtId="0" fontId="4" fillId="0" borderId="5" xfId="0" applyFont="1" applyBorder="1" applyAlignment="1">
      <alignment horizontal="justify" vertical="top" wrapText="1"/>
    </xf>
    <xf numFmtId="0" fontId="1" fillId="0" borderId="0" xfId="0" applyFont="1"/>
    <xf numFmtId="0" fontId="1" fillId="0" borderId="0" xfId="0" applyFont="1" applyBorder="1"/>
    <xf numFmtId="0" fontId="1" fillId="0" borderId="0" xfId="0" applyFont="1" applyAlignment="1"/>
    <xf numFmtId="0" fontId="8" fillId="0" borderId="0" xfId="0" applyFont="1"/>
    <xf numFmtId="9" fontId="8" fillId="0" borderId="0" xfId="0" applyNumberFormat="1" applyFont="1"/>
    <xf numFmtId="0" fontId="2" fillId="0" borderId="0" xfId="0" applyFont="1" applyBorder="1"/>
    <xf numFmtId="2" fontId="2" fillId="0" borderId="7" xfId="0" applyNumberFormat="1" applyFont="1" applyBorder="1"/>
    <xf numFmtId="1" fontId="2" fillId="0" borderId="7" xfId="0" applyNumberFormat="1" applyFont="1" applyBorder="1"/>
    <xf numFmtId="1" fontId="2" fillId="0" borderId="0" xfId="0" applyNumberFormat="1" applyFont="1" applyBorder="1"/>
    <xf numFmtId="0" fontId="0" fillId="2" borderId="0" xfId="0" applyFill="1"/>
    <xf numFmtId="0" fontId="2" fillId="2" borderId="0" xfId="0" applyFont="1" applyFill="1" applyBorder="1"/>
    <xf numFmtId="1" fontId="2" fillId="2" borderId="0" xfId="0" applyNumberFormat="1" applyFont="1" applyFill="1" applyBorder="1"/>
    <xf numFmtId="0" fontId="2" fillId="3" borderId="0" xfId="0" applyFont="1" applyFill="1" applyBorder="1"/>
    <xf numFmtId="0" fontId="0" fillId="3" borderId="0" xfId="0" applyFill="1"/>
    <xf numFmtId="1" fontId="2" fillId="3" borderId="0" xfId="0" applyNumberFormat="1" applyFont="1" applyFill="1" applyBorder="1"/>
    <xf numFmtId="0" fontId="0" fillId="4" borderId="0" xfId="0" applyFill="1"/>
    <xf numFmtId="1" fontId="2" fillId="4" borderId="0" xfId="0" applyNumberFormat="1" applyFont="1" applyFill="1" applyBorder="1"/>
    <xf numFmtId="0" fontId="2" fillId="3" borderId="0" xfId="0" applyFont="1" applyFill="1"/>
    <xf numFmtId="0" fontId="4" fillId="0" borderId="1"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5" xfId="0" applyFont="1" applyBorder="1"/>
    <xf numFmtId="0" fontId="4" fillId="0" borderId="5" xfId="0" applyFont="1" applyBorder="1" applyAlignment="1">
      <alignment horizontal="center"/>
    </xf>
    <xf numFmtId="9" fontId="1" fillId="0" borderId="0" xfId="0" applyNumberFormat="1" applyFont="1"/>
    <xf numFmtId="2" fontId="4" fillId="0" borderId="5" xfId="0" applyNumberFormat="1" applyFont="1" applyBorder="1" applyAlignment="1">
      <alignment horizontal="right"/>
    </xf>
    <xf numFmtId="165" fontId="4" fillId="0" borderId="5" xfId="1" applyNumberFormat="1" applyFont="1" applyBorder="1" applyAlignment="1">
      <alignment horizontal="right"/>
    </xf>
    <xf numFmtId="165" fontId="4" fillId="0" borderId="5" xfId="1" applyNumberFormat="1" applyFont="1" applyBorder="1"/>
    <xf numFmtId="167" fontId="4" fillId="0" borderId="5" xfId="1" applyNumberFormat="1" applyFont="1" applyBorder="1" applyAlignment="1">
      <alignment horizontal="right"/>
    </xf>
    <xf numFmtId="167" fontId="4" fillId="0" borderId="5" xfId="0" applyNumberFormat="1" applyFont="1" applyBorder="1" applyAlignment="1">
      <alignment horizontal="right"/>
    </xf>
    <xf numFmtId="10" fontId="2" fillId="0" borderId="0" xfId="0" applyNumberFormat="1" applyFont="1"/>
    <xf numFmtId="10" fontId="0" fillId="0" borderId="0" xfId="0" applyNumberFormat="1"/>
    <xf numFmtId="167" fontId="4" fillId="0" borderId="0" xfId="1" applyNumberFormat="1" applyFont="1" applyBorder="1" applyAlignment="1">
      <alignment horizontal="right"/>
    </xf>
    <xf numFmtId="0" fontId="0" fillId="0" borderId="0" xfId="0" applyFont="1"/>
    <xf numFmtId="0" fontId="13" fillId="0" borderId="11" xfId="0" applyFont="1" applyBorder="1" applyAlignment="1">
      <alignment horizontal="center" wrapText="1" readingOrder="1"/>
    </xf>
    <xf numFmtId="0" fontId="13" fillId="0" borderId="11" xfId="0" applyFont="1" applyBorder="1" applyAlignment="1">
      <alignment horizontal="right" wrapText="1" readingOrder="1"/>
    </xf>
    <xf numFmtId="0" fontId="13" fillId="0" borderId="11" xfId="0" applyFont="1" applyBorder="1" applyAlignment="1">
      <alignment horizontal="left" wrapText="1" readingOrder="1"/>
    </xf>
    <xf numFmtId="2" fontId="13" fillId="0" borderId="11" xfId="0" applyNumberFormat="1" applyFont="1" applyBorder="1" applyAlignment="1">
      <alignment horizontal="right" wrapText="1" readingOrder="1"/>
    </xf>
    <xf numFmtId="0" fontId="13" fillId="6" borderId="11" xfId="0" applyFont="1" applyFill="1" applyBorder="1" applyAlignment="1">
      <alignment horizontal="left" wrapText="1" readingOrder="1"/>
    </xf>
    <xf numFmtId="164" fontId="13" fillId="6" borderId="11" xfId="0" applyNumberFormat="1" applyFont="1" applyFill="1" applyBorder="1" applyAlignment="1">
      <alignment horizontal="right" wrapText="1" readingOrder="1"/>
    </xf>
    <xf numFmtId="1" fontId="13" fillId="0" borderId="11" xfId="0" applyNumberFormat="1" applyFont="1" applyBorder="1" applyAlignment="1">
      <alignment horizontal="right" wrapText="1" readingOrder="1"/>
    </xf>
    <xf numFmtId="1" fontId="13" fillId="6" borderId="11" xfId="0" applyNumberFormat="1" applyFont="1" applyFill="1" applyBorder="1" applyAlignment="1">
      <alignment horizontal="right" wrapText="1" readingOrder="1"/>
    </xf>
    <xf numFmtId="2" fontId="13" fillId="7" borderId="11" xfId="0" applyNumberFormat="1" applyFont="1" applyFill="1" applyBorder="1" applyAlignment="1">
      <alignment horizontal="right" wrapText="1" readingOrder="1"/>
    </xf>
    <xf numFmtId="1" fontId="13" fillId="7" borderId="11" xfId="0" applyNumberFormat="1" applyFont="1" applyFill="1" applyBorder="1" applyAlignment="1">
      <alignment horizontal="right" wrapText="1" readingOrder="1"/>
    </xf>
    <xf numFmtId="0" fontId="9" fillId="0" borderId="0" xfId="0" applyFont="1" applyAlignment="1"/>
    <xf numFmtId="0" fontId="3"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2" fillId="0" borderId="0" xfId="0" applyFont="1" applyAlignment="1">
      <alignment horizontal="center"/>
    </xf>
    <xf numFmtId="0" fontId="11" fillId="0" borderId="0" xfId="0" applyFont="1" applyAlignment="1">
      <alignment horizontal="center"/>
    </xf>
    <xf numFmtId="0" fontId="2" fillId="0" borderId="0" xfId="0" applyFont="1" applyAlignment="1">
      <alignment horizontal="center" wrapText="1"/>
    </xf>
    <xf numFmtId="0" fontId="4" fillId="0" borderId="2" xfId="0" applyFont="1" applyBorder="1" applyAlignment="1">
      <alignment horizontal="justify" vertical="top" wrapText="1"/>
    </xf>
    <xf numFmtId="0" fontId="4" fillId="0" borderId="10" xfId="0" applyFont="1" applyBorder="1" applyAlignment="1">
      <alignment horizontal="justify" vertical="top" wrapText="1"/>
    </xf>
    <xf numFmtId="0" fontId="4" fillId="0" borderId="6"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2" fillId="5" borderId="0" xfId="0" applyFont="1" applyFill="1" applyAlignment="1">
      <alignment horizontal="center"/>
    </xf>
    <xf numFmtId="0" fontId="0" fillId="0" borderId="0" xfId="0" applyFont="1" applyAlignment="1">
      <alignment horizontal="center" wrapText="1"/>
    </xf>
    <xf numFmtId="0" fontId="2" fillId="5" borderId="0" xfId="0" applyFont="1" applyFill="1" applyAlignment="1">
      <alignment horizontal="center" wrapText="1"/>
    </xf>
    <xf numFmtId="0" fontId="19" fillId="0" borderId="0" xfId="0" applyFont="1"/>
    <xf numFmtId="172" fontId="2" fillId="0" borderId="7" xfId="0" applyNumberFormat="1" applyFont="1" applyBorder="1"/>
    <xf numFmtId="172" fontId="2" fillId="0" borderId="0" xfId="0" applyNumberFormat="1" applyFont="1"/>
    <xf numFmtId="1" fontId="2" fillId="0" borderId="0" xfId="0" applyNumberFormat="1" applyFont="1"/>
    <xf numFmtId="8" fontId="2" fillId="0" borderId="0" xfId="0" applyNumberFormat="1" applyFont="1"/>
    <xf numFmtId="0" fontId="2" fillId="7" borderId="0" xfId="0" applyFont="1" applyFill="1"/>
    <xf numFmtId="172" fontId="2" fillId="7" borderId="0" xfId="0" applyNumberFormat="1" applyFont="1" applyFill="1"/>
    <xf numFmtId="2" fontId="2" fillId="4" borderId="7" xfId="0" applyNumberFormat="1" applyFont="1" applyFill="1" applyBorder="1"/>
    <xf numFmtId="2" fontId="0" fillId="0" borderId="0" xfId="0" applyNumberFormat="1"/>
    <xf numFmtId="172" fontId="0" fillId="0" borderId="0" xfId="0" applyNumberFormat="1"/>
    <xf numFmtId="1" fontId="0" fillId="0" borderId="0" xfId="0" applyNumberFormat="1"/>
    <xf numFmtId="9" fontId="0" fillId="0" borderId="0" xfId="2" applyFont="1"/>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ИП!$B$64</c:f>
              <c:strCache>
                <c:ptCount val="1"/>
                <c:pt idx="0">
                  <c:v>Дисконтированный денежный поток нарстающим иттогом</c:v>
                </c:pt>
              </c:strCache>
            </c:strRef>
          </c:tx>
          <c:cat>
            <c:numRef>
              <c:f>ИП!$C$60:$G$60</c:f>
              <c:numCache>
                <c:formatCode>General</c:formatCode>
                <c:ptCount val="5"/>
                <c:pt idx="0">
                  <c:v>0</c:v>
                </c:pt>
                <c:pt idx="1">
                  <c:v>1</c:v>
                </c:pt>
                <c:pt idx="2">
                  <c:v>2</c:v>
                </c:pt>
                <c:pt idx="3">
                  <c:v>3</c:v>
                </c:pt>
                <c:pt idx="4">
                  <c:v>4</c:v>
                </c:pt>
              </c:numCache>
            </c:numRef>
          </c:cat>
          <c:val>
            <c:numRef>
              <c:f>ИП!$C$64:$G$64</c:f>
              <c:numCache>
                <c:formatCode>0.00</c:formatCode>
                <c:ptCount val="5"/>
                <c:pt idx="0">
                  <c:v>-150</c:v>
                </c:pt>
                <c:pt idx="1">
                  <c:v>-123.21428571428572</c:v>
                </c:pt>
                <c:pt idx="2">
                  <c:v>-67.410714285714306</c:v>
                </c:pt>
                <c:pt idx="3">
                  <c:v>-17.586096938775547</c:v>
                </c:pt>
                <c:pt idx="4">
                  <c:v>11.012216589441856</c:v>
                </c:pt>
              </c:numCache>
            </c:numRef>
          </c:val>
          <c:smooth val="0"/>
          <c:extLst>
            <c:ext xmlns:c16="http://schemas.microsoft.com/office/drawing/2014/chart" uri="{C3380CC4-5D6E-409C-BE32-E72D297353CC}">
              <c16:uniqueId val="{00000000-FB03-4D78-8DDB-C1CD03808B32}"/>
            </c:ext>
          </c:extLst>
        </c:ser>
        <c:dLbls>
          <c:showLegendKey val="0"/>
          <c:showVal val="0"/>
          <c:showCatName val="0"/>
          <c:showSerName val="0"/>
          <c:showPercent val="0"/>
          <c:showBubbleSize val="0"/>
        </c:dLbls>
        <c:marker val="1"/>
        <c:smooth val="0"/>
        <c:axId val="60888960"/>
        <c:axId val="60890496"/>
      </c:lineChart>
      <c:catAx>
        <c:axId val="60888960"/>
        <c:scaling>
          <c:orientation val="minMax"/>
        </c:scaling>
        <c:delete val="0"/>
        <c:axPos val="b"/>
        <c:numFmt formatCode="General" sourceLinked="1"/>
        <c:majorTickMark val="out"/>
        <c:minorTickMark val="none"/>
        <c:tickLblPos val="nextTo"/>
        <c:crossAx val="60890496"/>
        <c:crosses val="autoZero"/>
        <c:auto val="1"/>
        <c:lblAlgn val="ctr"/>
        <c:lblOffset val="100"/>
        <c:noMultiLvlLbl val="0"/>
      </c:catAx>
      <c:valAx>
        <c:axId val="60890496"/>
        <c:scaling>
          <c:orientation val="minMax"/>
        </c:scaling>
        <c:delete val="0"/>
        <c:axPos val="l"/>
        <c:majorGridlines/>
        <c:numFmt formatCode="0.00" sourceLinked="1"/>
        <c:majorTickMark val="out"/>
        <c:minorTickMark val="none"/>
        <c:tickLblPos val="nextTo"/>
        <c:crossAx val="60888960"/>
        <c:crosses val="autoZero"/>
        <c:crossBetween val="midCat"/>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'ИП 1'!$B$26</c:f>
              <c:strCache>
                <c:ptCount val="1"/>
                <c:pt idx="0">
                  <c:v>Дисконтированный денежный поток нарастающим итогом</c:v>
                </c:pt>
              </c:strCache>
            </c:strRef>
          </c:tx>
          <c:cat>
            <c:numRef>
              <c:f>'ИП 1'!$C$13:$H$13</c:f>
              <c:numCache>
                <c:formatCode>General</c:formatCode>
                <c:ptCount val="6"/>
                <c:pt idx="0">
                  <c:v>0</c:v>
                </c:pt>
                <c:pt idx="1">
                  <c:v>1</c:v>
                </c:pt>
                <c:pt idx="2">
                  <c:v>2</c:v>
                </c:pt>
                <c:pt idx="3">
                  <c:v>3</c:v>
                </c:pt>
                <c:pt idx="4">
                  <c:v>4</c:v>
                </c:pt>
                <c:pt idx="5">
                  <c:v>5</c:v>
                </c:pt>
              </c:numCache>
            </c:numRef>
          </c:cat>
          <c:val>
            <c:numRef>
              <c:f>'ИП 1'!$C$26:$H$26</c:f>
              <c:numCache>
                <c:formatCode>0.00</c:formatCode>
                <c:ptCount val="6"/>
              </c:numCache>
            </c:numRef>
          </c:val>
          <c:smooth val="0"/>
          <c:extLst>
            <c:ext xmlns:c16="http://schemas.microsoft.com/office/drawing/2014/chart" uri="{C3380CC4-5D6E-409C-BE32-E72D297353CC}">
              <c16:uniqueId val="{00000000-C77D-493E-A2F6-F0CD36F3179E}"/>
            </c:ext>
          </c:extLst>
        </c:ser>
        <c:dLbls>
          <c:showLegendKey val="0"/>
          <c:showVal val="0"/>
          <c:showCatName val="0"/>
          <c:showSerName val="0"/>
          <c:showPercent val="0"/>
          <c:showBubbleSize val="0"/>
        </c:dLbls>
        <c:marker val="1"/>
        <c:smooth val="0"/>
        <c:axId val="61002112"/>
        <c:axId val="61003648"/>
      </c:lineChart>
      <c:catAx>
        <c:axId val="61002112"/>
        <c:scaling>
          <c:orientation val="minMax"/>
        </c:scaling>
        <c:delete val="0"/>
        <c:axPos val="b"/>
        <c:numFmt formatCode="General" sourceLinked="1"/>
        <c:majorTickMark val="out"/>
        <c:minorTickMark val="none"/>
        <c:tickLblPos val="nextTo"/>
        <c:crossAx val="61003648"/>
        <c:crosses val="autoZero"/>
        <c:auto val="1"/>
        <c:lblAlgn val="ctr"/>
        <c:lblOffset val="100"/>
        <c:noMultiLvlLbl val="0"/>
      </c:catAx>
      <c:valAx>
        <c:axId val="61003648"/>
        <c:scaling>
          <c:orientation val="minMax"/>
        </c:scaling>
        <c:delete val="0"/>
        <c:axPos val="l"/>
        <c:majorGridlines/>
        <c:numFmt formatCode="General" sourceLinked="1"/>
        <c:majorTickMark val="out"/>
        <c:minorTickMark val="none"/>
        <c:tickLblPos val="nextTo"/>
        <c:crossAx val="61002112"/>
        <c:crosses val="autoZero"/>
        <c:crossBetween val="midCat"/>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1009650</xdr:colOff>
          <xdr:row>10</xdr:row>
          <xdr:rowOff>200025</xdr:rowOff>
        </xdr:from>
        <xdr:to>
          <xdr:col>9</xdr:col>
          <xdr:colOff>238125</xdr:colOff>
          <xdr:row>13</xdr:row>
          <xdr:rowOff>171450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2</xdr:row>
          <xdr:rowOff>209550</xdr:rowOff>
        </xdr:from>
        <xdr:to>
          <xdr:col>10</xdr:col>
          <xdr:colOff>361950</xdr:colOff>
          <xdr:row>3</xdr:row>
          <xdr:rowOff>276225</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1009650</xdr:colOff>
          <xdr:row>5</xdr:row>
          <xdr:rowOff>200025</xdr:rowOff>
        </xdr:from>
        <xdr:to>
          <xdr:col>10</xdr:col>
          <xdr:colOff>352425</xdr:colOff>
          <xdr:row>6</xdr:row>
          <xdr:rowOff>209550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461962</xdr:colOff>
      <xdr:row>64</xdr:row>
      <xdr:rowOff>175260</xdr:rowOff>
    </xdr:from>
    <xdr:to>
      <xdr:col>5</xdr:col>
      <xdr:colOff>852487</xdr:colOff>
      <xdr:row>79</xdr:row>
      <xdr:rowOff>175260</xdr:rowOff>
    </xdr:to>
    <xdr:graphicFrame macro="">
      <xdr:nvGraphicFramePr>
        <xdr:cNvPr id="3" name="Диаграмма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0</xdr:colOff>
          <xdr:row>43</xdr:row>
          <xdr:rowOff>0</xdr:rowOff>
        </xdr:from>
        <xdr:to>
          <xdr:col>1</xdr:col>
          <xdr:colOff>2676525</xdr:colOff>
          <xdr:row>47</xdr:row>
          <xdr:rowOff>66675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38100</xdr:colOff>
      <xdr:row>6</xdr:row>
      <xdr:rowOff>45720</xdr:rowOff>
    </xdr:from>
    <xdr:to>
      <xdr:col>6</xdr:col>
      <xdr:colOff>419100</xdr:colOff>
      <xdr:row>10</xdr:row>
      <xdr:rowOff>22860</xdr:rowOff>
    </xdr:to>
    <xdr:pic>
      <xdr:nvPicPr>
        <xdr:cNvPr id="3073" name="Picture 1">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1257300" y="1348740"/>
          <a:ext cx="3192780" cy="70866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571500</xdr:colOff>
      <xdr:row>28</xdr:row>
      <xdr:rowOff>0</xdr:rowOff>
    </xdr:from>
    <xdr:to>
      <xdr:col>7</xdr:col>
      <xdr:colOff>312420</xdr:colOff>
      <xdr:row>43</xdr:row>
      <xdr:rowOff>0</xdr:rowOff>
    </xdr:to>
    <xdr:graphicFrame macro="">
      <xdr:nvGraphicFramePr>
        <xdr:cNvPr id="3" name="Диаграмма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4.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4.wmf"/></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144"/>
  <sheetViews>
    <sheetView topLeftCell="B46" zoomScale="170" zoomScaleNormal="170" workbookViewId="0">
      <selection activeCell="R47" sqref="R47"/>
    </sheetView>
  </sheetViews>
  <sheetFormatPr defaultRowHeight="15" x14ac:dyDescent="0.25"/>
  <cols>
    <col min="2" max="2" width="27.140625" customWidth="1"/>
    <col min="3" max="3" width="7.42578125" customWidth="1"/>
    <col min="4" max="4" width="7.7109375" customWidth="1"/>
    <col min="5" max="6" width="7.85546875" customWidth="1"/>
    <col min="7" max="7" width="7.42578125" customWidth="1"/>
    <col min="8" max="8" width="7.140625" customWidth="1"/>
    <col min="9" max="9" width="7" customWidth="1"/>
    <col min="10" max="10" width="7.28515625" customWidth="1"/>
    <col min="11" max="11" width="7.42578125" customWidth="1"/>
    <col min="12" max="12" width="8.28515625" customWidth="1"/>
    <col min="13" max="13" width="7.28515625" customWidth="1"/>
    <col min="14" max="15" width="8.140625" customWidth="1"/>
    <col min="16" max="16" width="9.42578125" customWidth="1"/>
    <col min="17" max="17" width="7.7109375" customWidth="1"/>
    <col min="18" max="18" width="8" customWidth="1"/>
  </cols>
  <sheetData>
    <row r="2" spans="2:22" ht="18.75" x14ac:dyDescent="0.3">
      <c r="B2" s="58" t="s">
        <v>34</v>
      </c>
      <c r="C2" s="58"/>
      <c r="D2" s="58"/>
      <c r="E2" s="58"/>
      <c r="F2" s="58"/>
      <c r="G2" s="58"/>
      <c r="H2" s="58"/>
      <c r="I2" s="58"/>
      <c r="J2" s="58"/>
      <c r="K2" s="58"/>
    </row>
    <row r="4" spans="2:22" ht="26.25" x14ac:dyDescent="0.4">
      <c r="B4" s="59" t="s">
        <v>0</v>
      </c>
      <c r="C4" s="59"/>
      <c r="D4" s="59"/>
      <c r="E4" s="59"/>
      <c r="F4" s="59"/>
      <c r="P4" s="72"/>
      <c r="Q4" s="72"/>
      <c r="R4" s="72"/>
      <c r="S4" s="72"/>
      <c r="T4" s="72"/>
      <c r="U4" s="72"/>
      <c r="V4" s="72"/>
    </row>
    <row r="5" spans="2:22" ht="26.25" x14ac:dyDescent="0.4">
      <c r="B5" s="1"/>
      <c r="C5" s="1"/>
      <c r="D5" s="1"/>
      <c r="E5" s="1"/>
      <c r="F5" s="1"/>
      <c r="P5" s="72">
        <f>11208.82/1.08^23</f>
        <v>1909.0333648601716</v>
      </c>
      <c r="Q5" s="72"/>
      <c r="R5" s="72"/>
      <c r="S5" s="72"/>
      <c r="T5" s="72"/>
      <c r="U5" s="72"/>
      <c r="V5" s="72"/>
    </row>
    <row r="6" spans="2:22" ht="26.25" x14ac:dyDescent="0.4">
      <c r="B6" s="1"/>
      <c r="C6" s="1"/>
      <c r="D6" s="1"/>
      <c r="E6" s="1"/>
      <c r="F6" s="1"/>
      <c r="P6" s="72"/>
      <c r="Q6" s="72"/>
      <c r="R6" s="72"/>
      <c r="S6" s="72"/>
      <c r="T6" s="72"/>
      <c r="U6" s="72"/>
      <c r="V6" s="72"/>
    </row>
    <row r="7" spans="2:22" ht="26.25" x14ac:dyDescent="0.4">
      <c r="B7" s="59" t="s">
        <v>1</v>
      </c>
      <c r="C7" s="59"/>
      <c r="D7" s="59"/>
      <c r="E7" s="59"/>
      <c r="F7" s="59"/>
      <c r="P7" s="72"/>
      <c r="Q7" s="72"/>
      <c r="R7" s="72"/>
      <c r="S7" s="72"/>
      <c r="T7" s="72"/>
      <c r="U7" s="72"/>
      <c r="V7" s="72"/>
    </row>
    <row r="8" spans="2:22" ht="26.25" x14ac:dyDescent="0.4">
      <c r="P8" s="72">
        <f>11208.82/1.08^40</f>
        <v>515.95244579500195</v>
      </c>
      <c r="Q8" s="72"/>
      <c r="R8" s="72"/>
      <c r="S8" s="72"/>
      <c r="T8" s="72"/>
      <c r="U8" s="72"/>
      <c r="V8" s="72"/>
    </row>
    <row r="9" spans="2:22" ht="14.45" customHeight="1" x14ac:dyDescent="0.4">
      <c r="P9" s="72"/>
      <c r="Q9" s="72"/>
      <c r="R9" s="72"/>
      <c r="S9" s="72"/>
      <c r="T9" s="72"/>
      <c r="U9" s="72"/>
      <c r="V9" s="72"/>
    </row>
    <row r="10" spans="2:22" ht="26.25" x14ac:dyDescent="0.4">
      <c r="D10" s="57" t="s">
        <v>32</v>
      </c>
      <c r="E10" s="2"/>
      <c r="F10" s="2"/>
      <c r="G10" s="2"/>
      <c r="P10" s="72"/>
      <c r="Q10" s="72"/>
      <c r="R10" s="72"/>
      <c r="S10" s="72"/>
      <c r="T10" s="72"/>
      <c r="U10" s="72"/>
      <c r="V10" s="72"/>
    </row>
    <row r="12" spans="2:22" ht="15.75" x14ac:dyDescent="0.25">
      <c r="B12" s="59" t="s">
        <v>33</v>
      </c>
      <c r="C12" s="59"/>
      <c r="D12" s="59"/>
      <c r="E12" s="59"/>
      <c r="F12" s="59"/>
      <c r="G12" s="59"/>
    </row>
    <row r="14" spans="2:22" ht="18" customHeight="1" x14ac:dyDescent="0.25"/>
    <row r="15" spans="2:22" ht="18.75" customHeight="1" x14ac:dyDescent="0.3">
      <c r="C15" s="57" t="s">
        <v>5</v>
      </c>
      <c r="D15" s="57"/>
      <c r="E15" s="57"/>
      <c r="F15" s="57"/>
      <c r="G15" s="57"/>
      <c r="H15" s="57"/>
    </row>
    <row r="17" spans="2:18" ht="13.15" customHeight="1" x14ac:dyDescent="0.25">
      <c r="B17" s="17" t="s">
        <v>35</v>
      </c>
      <c r="C17" s="18">
        <v>0.1</v>
      </c>
    </row>
    <row r="18" spans="2:18" ht="15" customHeight="1" x14ac:dyDescent="0.25">
      <c r="B18" s="8" t="s">
        <v>36</v>
      </c>
      <c r="C18" s="8">
        <v>0</v>
      </c>
      <c r="D18" s="8">
        <v>1</v>
      </c>
      <c r="E18" s="8">
        <v>2</v>
      </c>
      <c r="F18" s="8">
        <v>3</v>
      </c>
      <c r="G18" s="8">
        <v>4</v>
      </c>
      <c r="H18" s="8">
        <v>5</v>
      </c>
      <c r="I18" s="8">
        <v>6</v>
      </c>
      <c r="J18" s="8">
        <v>7</v>
      </c>
      <c r="K18" s="8">
        <v>8</v>
      </c>
      <c r="L18" s="8">
        <v>9</v>
      </c>
      <c r="M18" s="8">
        <v>10</v>
      </c>
      <c r="N18" s="8">
        <v>11</v>
      </c>
      <c r="O18" s="8">
        <v>12</v>
      </c>
      <c r="P18" s="8">
        <v>13</v>
      </c>
      <c r="Q18" s="8">
        <v>14</v>
      </c>
      <c r="R18" s="8">
        <v>15</v>
      </c>
    </row>
    <row r="19" spans="2:18" x14ac:dyDescent="0.25">
      <c r="B19" s="8" t="s">
        <v>5</v>
      </c>
      <c r="C19" s="8">
        <f>1/(1+$C$17)^C18</f>
        <v>1</v>
      </c>
      <c r="D19" s="20">
        <f t="shared" ref="D19:R19" si="0">1/(1+$C$17)^D18</f>
        <v>0.90909090909090906</v>
      </c>
      <c r="E19" s="20">
        <f t="shared" si="0"/>
        <v>0.82644628099173545</v>
      </c>
      <c r="F19" s="20">
        <f t="shared" si="0"/>
        <v>0.75131480090157754</v>
      </c>
      <c r="G19" s="20">
        <f t="shared" si="0"/>
        <v>0.68301345536507052</v>
      </c>
      <c r="H19" s="20">
        <f t="shared" si="0"/>
        <v>0.62092132305915493</v>
      </c>
      <c r="I19" s="20">
        <f t="shared" si="0"/>
        <v>0.56447393005377722</v>
      </c>
      <c r="J19" s="20">
        <f t="shared" si="0"/>
        <v>0.51315811823070645</v>
      </c>
      <c r="K19" s="20">
        <f t="shared" si="0"/>
        <v>0.46650738020973315</v>
      </c>
      <c r="L19" s="20">
        <f t="shared" si="0"/>
        <v>0.42409761837248466</v>
      </c>
      <c r="M19" s="20">
        <f t="shared" si="0"/>
        <v>0.38554328942953148</v>
      </c>
      <c r="N19" s="20">
        <f t="shared" si="0"/>
        <v>0.3504938994813922</v>
      </c>
      <c r="O19" s="20">
        <f t="shared" si="0"/>
        <v>0.31863081771035656</v>
      </c>
      <c r="P19" s="20">
        <f t="shared" si="0"/>
        <v>0.28966437973668779</v>
      </c>
      <c r="Q19" s="20">
        <f t="shared" si="0"/>
        <v>0.26333125430607973</v>
      </c>
      <c r="R19" s="20">
        <f t="shared" si="0"/>
        <v>0.23939204936916339</v>
      </c>
    </row>
    <row r="20" spans="2:18" x14ac:dyDescent="0.25">
      <c r="B20" s="19"/>
      <c r="C20" s="19"/>
      <c r="D20" s="19"/>
      <c r="E20" s="19"/>
      <c r="F20" s="19"/>
      <c r="G20" s="19"/>
      <c r="H20" s="19"/>
      <c r="I20" s="19"/>
      <c r="J20" s="19"/>
      <c r="K20" s="19"/>
      <c r="L20" s="19"/>
      <c r="M20" s="19"/>
      <c r="N20" s="19"/>
      <c r="O20" s="19"/>
      <c r="P20" s="19"/>
      <c r="Q20" s="19"/>
      <c r="R20" s="19"/>
    </row>
    <row r="21" spans="2:18" ht="15.75" x14ac:dyDescent="0.25">
      <c r="B21" s="59" t="s">
        <v>37</v>
      </c>
      <c r="C21" s="59"/>
      <c r="D21" s="59"/>
      <c r="E21" s="59"/>
      <c r="F21" s="59"/>
      <c r="G21" s="59"/>
      <c r="H21" s="59"/>
      <c r="I21" s="59"/>
      <c r="J21" s="59"/>
      <c r="K21" s="59"/>
      <c r="L21" s="59"/>
      <c r="M21" s="16"/>
      <c r="N21" s="19"/>
      <c r="O21" s="19"/>
      <c r="P21" s="19"/>
      <c r="Q21" s="19"/>
      <c r="R21" s="19"/>
    </row>
    <row r="22" spans="2:18" x14ac:dyDescent="0.25">
      <c r="B22" s="19"/>
      <c r="C22" s="19"/>
      <c r="D22" s="19"/>
      <c r="E22" s="19"/>
      <c r="F22" s="19"/>
      <c r="G22" s="19"/>
      <c r="H22" s="19"/>
      <c r="I22" s="19"/>
      <c r="J22" s="19"/>
      <c r="K22" s="19"/>
      <c r="L22" s="19"/>
      <c r="M22" s="19"/>
      <c r="N22" s="19"/>
      <c r="O22" s="19"/>
      <c r="P22" s="19"/>
      <c r="Q22" s="19"/>
      <c r="R22" s="19"/>
    </row>
    <row r="23" spans="2:18" x14ac:dyDescent="0.25">
      <c r="B23" s="17" t="s">
        <v>35</v>
      </c>
      <c r="C23" s="18">
        <v>0.1</v>
      </c>
    </row>
    <row r="24" spans="2:18" x14ac:dyDescent="0.25">
      <c r="B24" s="8" t="s">
        <v>36</v>
      </c>
      <c r="C24" s="8">
        <v>0</v>
      </c>
      <c r="D24" s="8">
        <v>1</v>
      </c>
      <c r="E24" s="8">
        <v>2</v>
      </c>
      <c r="F24" s="8">
        <v>3</v>
      </c>
      <c r="G24" s="8">
        <v>4</v>
      </c>
      <c r="H24" s="8">
        <v>5</v>
      </c>
      <c r="I24" s="8">
        <v>6</v>
      </c>
      <c r="J24" s="8">
        <v>7</v>
      </c>
      <c r="K24" s="8">
        <v>8</v>
      </c>
      <c r="L24" s="8">
        <v>9</v>
      </c>
      <c r="M24" s="8">
        <v>10</v>
      </c>
      <c r="N24" s="8">
        <v>11</v>
      </c>
      <c r="O24" s="8">
        <v>12</v>
      </c>
      <c r="P24" s="8">
        <v>13</v>
      </c>
      <c r="Q24" s="8">
        <v>14</v>
      </c>
      <c r="R24" s="8">
        <v>15</v>
      </c>
    </row>
    <row r="25" spans="2:18" x14ac:dyDescent="0.25">
      <c r="B25" s="8" t="s">
        <v>5</v>
      </c>
      <c r="C25" s="21">
        <f>1/(1+$C$17)^C24*1000</f>
        <v>1000</v>
      </c>
      <c r="D25" s="21">
        <f t="shared" ref="D25:R25" si="1">1/(1+$C$17)^D24*1000</f>
        <v>909.09090909090901</v>
      </c>
      <c r="E25" s="21">
        <f t="shared" si="1"/>
        <v>826.44628099173542</v>
      </c>
      <c r="F25" s="21">
        <f t="shared" si="1"/>
        <v>751.31480090157754</v>
      </c>
      <c r="G25" s="21">
        <f t="shared" si="1"/>
        <v>683.01345536507051</v>
      </c>
      <c r="H25" s="21">
        <f t="shared" si="1"/>
        <v>620.92132305915493</v>
      </c>
      <c r="I25" s="21">
        <f t="shared" si="1"/>
        <v>564.47393005377717</v>
      </c>
      <c r="J25" s="21">
        <f t="shared" si="1"/>
        <v>513.15811823070646</v>
      </c>
      <c r="K25" s="21">
        <f t="shared" si="1"/>
        <v>466.50738020973313</v>
      </c>
      <c r="L25" s="21">
        <f t="shared" si="1"/>
        <v>424.09761837248465</v>
      </c>
      <c r="M25" s="21">
        <f t="shared" si="1"/>
        <v>385.54328942953146</v>
      </c>
      <c r="N25" s="21">
        <f t="shared" si="1"/>
        <v>350.49389948139219</v>
      </c>
      <c r="O25" s="21">
        <f t="shared" si="1"/>
        <v>318.63081771035655</v>
      </c>
      <c r="P25" s="21">
        <f t="shared" si="1"/>
        <v>289.66437973668781</v>
      </c>
      <c r="Q25" s="21">
        <f t="shared" si="1"/>
        <v>263.33125430607976</v>
      </c>
      <c r="R25" s="21">
        <f t="shared" si="1"/>
        <v>239.3920493691634</v>
      </c>
    </row>
    <row r="26" spans="2:18" s="23" customFormat="1" ht="5.45" customHeight="1" x14ac:dyDescent="0.25">
      <c r="B26" s="24"/>
      <c r="C26" s="25"/>
      <c r="D26" s="25"/>
      <c r="E26" s="25"/>
      <c r="F26" s="25"/>
      <c r="G26" s="25"/>
      <c r="H26" s="25"/>
      <c r="I26" s="25"/>
      <c r="J26" s="25"/>
      <c r="K26" s="25"/>
      <c r="L26" s="25"/>
      <c r="M26" s="25"/>
      <c r="N26" s="25"/>
      <c r="O26" s="25"/>
      <c r="P26" s="25"/>
      <c r="Q26" s="25"/>
      <c r="R26" s="25"/>
    </row>
    <row r="27" spans="2:18" x14ac:dyDescent="0.25">
      <c r="B27" s="19"/>
      <c r="C27" s="19"/>
      <c r="D27" s="19"/>
      <c r="E27" s="19"/>
      <c r="F27" s="19"/>
      <c r="G27" s="19"/>
      <c r="H27" s="19"/>
      <c r="I27" s="19"/>
      <c r="J27" s="19"/>
      <c r="K27" s="19"/>
      <c r="L27" s="19"/>
      <c r="M27" s="19"/>
      <c r="N27" s="19"/>
      <c r="O27" s="19"/>
      <c r="P27" s="19"/>
      <c r="Q27" s="19"/>
      <c r="R27" s="19"/>
    </row>
    <row r="28" spans="2:18" x14ac:dyDescent="0.25">
      <c r="B28" s="17" t="s">
        <v>35</v>
      </c>
      <c r="C28" s="18">
        <v>0.15</v>
      </c>
    </row>
    <row r="29" spans="2:18" x14ac:dyDescent="0.25">
      <c r="B29" s="8" t="s">
        <v>36</v>
      </c>
      <c r="C29" s="8">
        <v>0</v>
      </c>
      <c r="D29" s="8">
        <v>1</v>
      </c>
      <c r="E29" s="8">
        <v>2</v>
      </c>
      <c r="F29" s="8">
        <v>3</v>
      </c>
      <c r="G29" s="8">
        <v>4</v>
      </c>
      <c r="H29" s="8">
        <v>5</v>
      </c>
      <c r="I29" s="8">
        <v>6</v>
      </c>
      <c r="J29" s="8">
        <v>7</v>
      </c>
      <c r="K29" s="8">
        <v>8</v>
      </c>
      <c r="L29" s="8">
        <v>9</v>
      </c>
      <c r="M29" s="8">
        <v>10</v>
      </c>
      <c r="N29" s="8">
        <v>11</v>
      </c>
      <c r="O29" s="8">
        <v>12</v>
      </c>
      <c r="P29" s="8">
        <v>13</v>
      </c>
      <c r="Q29" s="8">
        <v>14</v>
      </c>
      <c r="R29" s="8">
        <v>15</v>
      </c>
    </row>
    <row r="30" spans="2:18" x14ac:dyDescent="0.25">
      <c r="B30" s="8" t="s">
        <v>5</v>
      </c>
      <c r="C30" s="20">
        <f>1/(1+$C$28)^C29</f>
        <v>1</v>
      </c>
      <c r="D30" s="20">
        <f t="shared" ref="D30:R30" si="2">1/(1+$C$28)^D29</f>
        <v>0.86956521739130443</v>
      </c>
      <c r="E30" s="20">
        <f t="shared" si="2"/>
        <v>0.7561436672967865</v>
      </c>
      <c r="F30" s="20">
        <f t="shared" si="2"/>
        <v>0.65751623243198831</v>
      </c>
      <c r="G30" s="20">
        <f t="shared" si="2"/>
        <v>0.57175324559303342</v>
      </c>
      <c r="H30" s="20">
        <f t="shared" si="2"/>
        <v>0.49717673529828987</v>
      </c>
      <c r="I30" s="20">
        <f t="shared" si="2"/>
        <v>0.43232759591155645</v>
      </c>
      <c r="J30" s="20">
        <f t="shared" si="2"/>
        <v>0.37593703992309269</v>
      </c>
      <c r="K30" s="20">
        <f t="shared" si="2"/>
        <v>0.32690177384616753</v>
      </c>
      <c r="L30" s="20">
        <f t="shared" si="2"/>
        <v>0.28426241204014574</v>
      </c>
      <c r="M30" s="20">
        <f t="shared" si="2"/>
        <v>0.24718470612186585</v>
      </c>
      <c r="N30" s="20">
        <f t="shared" si="2"/>
        <v>0.21494322271466598</v>
      </c>
      <c r="O30" s="20">
        <f t="shared" si="2"/>
        <v>0.18690715018666609</v>
      </c>
      <c r="P30" s="20">
        <f t="shared" si="2"/>
        <v>0.16252795668405748</v>
      </c>
      <c r="Q30" s="20">
        <f t="shared" si="2"/>
        <v>0.14132865798613695</v>
      </c>
      <c r="R30" s="20">
        <f t="shared" si="2"/>
        <v>0.1228944852053365</v>
      </c>
    </row>
    <row r="31" spans="2:18" x14ac:dyDescent="0.25">
      <c r="B31" s="19"/>
      <c r="C31" s="19"/>
      <c r="D31" s="19"/>
      <c r="E31" s="19"/>
      <c r="F31" s="19"/>
      <c r="G31" s="19"/>
      <c r="H31" s="19"/>
      <c r="I31" s="19"/>
      <c r="J31" s="19"/>
      <c r="K31" s="19"/>
      <c r="L31" s="19"/>
      <c r="M31" s="19"/>
      <c r="N31" s="19"/>
      <c r="O31" s="19"/>
      <c r="P31" s="19"/>
      <c r="Q31" s="19"/>
      <c r="R31" s="19"/>
    </row>
    <row r="32" spans="2:18" ht="15.75" x14ac:dyDescent="0.25">
      <c r="B32" s="59" t="s">
        <v>37</v>
      </c>
      <c r="C32" s="59"/>
      <c r="D32" s="59"/>
      <c r="E32" s="59"/>
      <c r="F32" s="59"/>
      <c r="G32" s="59"/>
      <c r="H32" s="59"/>
      <c r="I32" s="59"/>
      <c r="J32" s="59"/>
      <c r="K32" s="59"/>
      <c r="L32" s="59"/>
      <c r="M32" s="16"/>
      <c r="N32" s="19"/>
      <c r="O32" s="19"/>
      <c r="P32" s="19"/>
      <c r="Q32" s="19"/>
      <c r="R32" s="19"/>
    </row>
    <row r="33" spans="2:18" x14ac:dyDescent="0.25">
      <c r="B33" s="19"/>
      <c r="C33" s="19"/>
      <c r="D33" s="19"/>
      <c r="E33" s="19"/>
      <c r="F33" s="19"/>
      <c r="G33" s="19"/>
      <c r="H33" s="19"/>
      <c r="I33" s="19"/>
      <c r="J33" s="19"/>
      <c r="K33" s="19"/>
      <c r="L33" s="19"/>
      <c r="M33" s="19"/>
      <c r="N33" s="19"/>
      <c r="O33" s="19"/>
      <c r="P33" s="19"/>
      <c r="Q33" s="19"/>
      <c r="R33" s="19"/>
    </row>
    <row r="34" spans="2:18" x14ac:dyDescent="0.25">
      <c r="B34" s="17" t="s">
        <v>35</v>
      </c>
      <c r="C34" s="18">
        <f>C28</f>
        <v>0.15</v>
      </c>
    </row>
    <row r="35" spans="2:18" x14ac:dyDescent="0.25">
      <c r="B35" s="8" t="s">
        <v>36</v>
      </c>
      <c r="C35" s="8">
        <v>0</v>
      </c>
      <c r="D35" s="8">
        <v>1</v>
      </c>
      <c r="E35" s="8">
        <v>2</v>
      </c>
      <c r="F35" s="8">
        <v>3</v>
      </c>
      <c r="G35" s="8">
        <v>4</v>
      </c>
      <c r="H35" s="8">
        <v>5</v>
      </c>
      <c r="I35" s="8">
        <v>6</v>
      </c>
      <c r="J35" s="8">
        <v>7</v>
      </c>
      <c r="K35" s="8">
        <v>8</v>
      </c>
      <c r="L35" s="8">
        <v>9</v>
      </c>
      <c r="M35" s="8">
        <v>10</v>
      </c>
      <c r="N35" s="8">
        <v>11</v>
      </c>
      <c r="O35" s="8">
        <v>12</v>
      </c>
      <c r="P35" s="8">
        <v>13</v>
      </c>
      <c r="Q35" s="8">
        <v>14</v>
      </c>
      <c r="R35" s="8">
        <v>15</v>
      </c>
    </row>
    <row r="36" spans="2:18" x14ac:dyDescent="0.25">
      <c r="B36" s="8" t="s">
        <v>5</v>
      </c>
      <c r="C36" s="21">
        <f>C30*1000</f>
        <v>1000</v>
      </c>
      <c r="D36" s="21">
        <f t="shared" ref="D36:R36" si="3">D30*1000</f>
        <v>869.56521739130449</v>
      </c>
      <c r="E36" s="21">
        <f t="shared" si="3"/>
        <v>756.14366729678648</v>
      </c>
      <c r="F36" s="21">
        <f t="shared" si="3"/>
        <v>657.51623243198833</v>
      </c>
      <c r="G36" s="21">
        <f t="shared" si="3"/>
        <v>571.7532455930334</v>
      </c>
      <c r="H36" s="21">
        <f t="shared" si="3"/>
        <v>497.17673529828988</v>
      </c>
      <c r="I36" s="21">
        <f t="shared" si="3"/>
        <v>432.32759591155644</v>
      </c>
      <c r="J36" s="21">
        <f t="shared" si="3"/>
        <v>375.9370399230927</v>
      </c>
      <c r="K36" s="21">
        <f t="shared" si="3"/>
        <v>326.90177384616754</v>
      </c>
      <c r="L36" s="21">
        <f t="shared" si="3"/>
        <v>284.26241204014576</v>
      </c>
      <c r="M36" s="21">
        <f t="shared" si="3"/>
        <v>247.18470612186584</v>
      </c>
      <c r="N36" s="21">
        <f t="shared" si="3"/>
        <v>214.94322271466598</v>
      </c>
      <c r="O36" s="21">
        <f t="shared" si="3"/>
        <v>186.90715018666609</v>
      </c>
      <c r="P36" s="21">
        <f t="shared" si="3"/>
        <v>162.52795668405747</v>
      </c>
      <c r="Q36" s="21">
        <f t="shared" si="3"/>
        <v>141.32865798613696</v>
      </c>
      <c r="R36" s="21">
        <f t="shared" si="3"/>
        <v>122.89448520533649</v>
      </c>
    </row>
    <row r="37" spans="2:18" s="27" customFormat="1" ht="6" customHeight="1" x14ac:dyDescent="0.25">
      <c r="B37" s="26"/>
      <c r="C37" s="26"/>
      <c r="D37" s="26"/>
      <c r="E37" s="26"/>
      <c r="F37" s="26"/>
      <c r="G37" s="26"/>
      <c r="H37" s="26"/>
      <c r="I37" s="26"/>
      <c r="J37" s="26"/>
      <c r="K37" s="26"/>
      <c r="L37" s="26"/>
      <c r="M37" s="26"/>
      <c r="N37" s="26"/>
      <c r="O37" s="26"/>
      <c r="P37" s="26"/>
      <c r="Q37" s="26"/>
      <c r="R37" s="26"/>
    </row>
    <row r="38" spans="2:18" x14ac:dyDescent="0.25">
      <c r="B38" s="19"/>
      <c r="C38" s="19"/>
      <c r="D38" s="19"/>
      <c r="E38" s="19"/>
      <c r="F38" s="19"/>
      <c r="G38" s="19"/>
      <c r="H38" s="19"/>
      <c r="I38" s="19"/>
      <c r="J38" s="19"/>
      <c r="K38" s="19"/>
      <c r="L38" s="19"/>
      <c r="M38" s="19"/>
      <c r="N38" s="19"/>
      <c r="O38" s="19"/>
      <c r="P38" s="19"/>
      <c r="Q38" s="19"/>
      <c r="R38" s="19"/>
    </row>
    <row r="39" spans="2:18" x14ac:dyDescent="0.25">
      <c r="B39" s="17" t="s">
        <v>35</v>
      </c>
      <c r="C39" s="18">
        <v>0.2</v>
      </c>
    </row>
    <row r="40" spans="2:18" x14ac:dyDescent="0.25">
      <c r="B40" s="8" t="s">
        <v>36</v>
      </c>
      <c r="C40" s="8">
        <v>0</v>
      </c>
      <c r="D40" s="8">
        <v>1</v>
      </c>
      <c r="E40" s="8">
        <v>2</v>
      </c>
      <c r="F40" s="8">
        <v>3</v>
      </c>
      <c r="G40" s="8">
        <v>4</v>
      </c>
      <c r="H40" s="8">
        <v>5</v>
      </c>
      <c r="I40" s="8">
        <v>6</v>
      </c>
      <c r="J40" s="8">
        <v>7</v>
      </c>
      <c r="K40" s="8">
        <v>8</v>
      </c>
      <c r="L40" s="8">
        <v>9</v>
      </c>
      <c r="M40" s="8">
        <v>10</v>
      </c>
      <c r="N40" s="8">
        <v>11</v>
      </c>
      <c r="O40" s="8">
        <v>12</v>
      </c>
      <c r="P40" s="8">
        <v>13</v>
      </c>
      <c r="Q40" s="8">
        <v>14</v>
      </c>
      <c r="R40" s="8">
        <v>15</v>
      </c>
    </row>
    <row r="41" spans="2:18" x14ac:dyDescent="0.25">
      <c r="B41" s="8" t="s">
        <v>5</v>
      </c>
      <c r="C41" s="20">
        <f>1/(1+$C$39)^C40</f>
        <v>1</v>
      </c>
      <c r="D41" s="20">
        <f t="shared" ref="D41:R41" si="4">1/(1+$C$39)^D40</f>
        <v>0.83333333333333337</v>
      </c>
      <c r="E41" s="20">
        <f t="shared" si="4"/>
        <v>0.69444444444444442</v>
      </c>
      <c r="F41" s="20">
        <f t="shared" si="4"/>
        <v>0.57870370370370372</v>
      </c>
      <c r="G41" s="20">
        <f t="shared" si="4"/>
        <v>0.48225308641975312</v>
      </c>
      <c r="H41" s="20">
        <f t="shared" si="4"/>
        <v>0.4018775720164609</v>
      </c>
      <c r="I41" s="20">
        <f t="shared" si="4"/>
        <v>0.33489797668038412</v>
      </c>
      <c r="J41" s="20">
        <f t="shared" si="4"/>
        <v>0.27908164723365342</v>
      </c>
      <c r="K41" s="20">
        <f t="shared" si="4"/>
        <v>0.23256803936137788</v>
      </c>
      <c r="L41" s="20">
        <f t="shared" si="4"/>
        <v>0.1938066994678149</v>
      </c>
      <c r="M41" s="20">
        <f t="shared" si="4"/>
        <v>0.16150558288984573</v>
      </c>
      <c r="N41" s="20">
        <f t="shared" si="4"/>
        <v>0.13458798574153813</v>
      </c>
      <c r="O41" s="20">
        <f t="shared" si="4"/>
        <v>0.11215665478461512</v>
      </c>
      <c r="P41" s="20">
        <f t="shared" si="4"/>
        <v>9.3463878987179255E-2</v>
      </c>
      <c r="Q41" s="20">
        <f t="shared" si="4"/>
        <v>7.7886565822649384E-2</v>
      </c>
      <c r="R41" s="20">
        <f t="shared" si="4"/>
        <v>6.4905471518874491E-2</v>
      </c>
    </row>
    <row r="42" spans="2:18" x14ac:dyDescent="0.25">
      <c r="B42" s="19"/>
      <c r="C42" s="19"/>
      <c r="D42" s="19"/>
      <c r="E42" s="19"/>
      <c r="F42" s="19"/>
      <c r="G42" s="19"/>
      <c r="H42" s="19"/>
      <c r="I42" s="19"/>
      <c r="J42" s="19"/>
      <c r="K42" s="19"/>
      <c r="L42" s="19"/>
      <c r="M42" s="19"/>
      <c r="N42" s="19"/>
      <c r="O42" s="19"/>
      <c r="P42" s="19"/>
      <c r="Q42" s="19"/>
      <c r="R42" s="19"/>
    </row>
    <row r="43" spans="2:18" ht="15.75" x14ac:dyDescent="0.25">
      <c r="B43" s="59" t="s">
        <v>37</v>
      </c>
      <c r="C43" s="59"/>
      <c r="D43" s="59"/>
      <c r="E43" s="59"/>
      <c r="F43" s="59"/>
      <c r="G43" s="59"/>
      <c r="H43" s="59"/>
      <c r="I43" s="59"/>
      <c r="J43" s="59"/>
      <c r="K43" s="59"/>
      <c r="L43" s="59"/>
      <c r="M43" s="16"/>
      <c r="N43" s="19"/>
      <c r="O43" s="19"/>
      <c r="P43" s="19"/>
      <c r="Q43" s="19"/>
      <c r="R43" s="19"/>
    </row>
    <row r="44" spans="2:18" x14ac:dyDescent="0.25">
      <c r="B44" s="19"/>
      <c r="C44" s="19"/>
      <c r="D44" s="19"/>
      <c r="E44" s="19"/>
      <c r="F44" s="19"/>
      <c r="G44" s="19"/>
      <c r="H44" s="19"/>
      <c r="I44" s="19"/>
      <c r="J44" s="19"/>
      <c r="K44" s="19"/>
      <c r="L44" s="19"/>
      <c r="M44" s="19"/>
      <c r="N44" s="19"/>
      <c r="O44" s="19"/>
      <c r="P44" s="19"/>
      <c r="Q44" s="19"/>
      <c r="R44" s="19"/>
    </row>
    <row r="45" spans="2:18" x14ac:dyDescent="0.25">
      <c r="B45" s="17" t="s">
        <v>35</v>
      </c>
      <c r="C45" s="18">
        <f>C39</f>
        <v>0.2</v>
      </c>
    </row>
    <row r="46" spans="2:18" x14ac:dyDescent="0.25">
      <c r="B46" s="8" t="s">
        <v>36</v>
      </c>
      <c r="C46" s="8">
        <v>0</v>
      </c>
      <c r="D46" s="8">
        <v>1</v>
      </c>
      <c r="E46" s="8">
        <v>2</v>
      </c>
      <c r="F46" s="8">
        <v>3</v>
      </c>
      <c r="G46" s="8">
        <v>4</v>
      </c>
      <c r="H46" s="8">
        <v>5</v>
      </c>
      <c r="I46" s="8">
        <v>6</v>
      </c>
      <c r="J46" s="8">
        <v>7</v>
      </c>
      <c r="K46" s="8">
        <v>8</v>
      </c>
      <c r="L46" s="8">
        <v>9</v>
      </c>
      <c r="M46" s="8">
        <v>10</v>
      </c>
      <c r="N46" s="8">
        <v>11</v>
      </c>
      <c r="O46" s="8">
        <v>12</v>
      </c>
      <c r="P46" s="8">
        <v>13</v>
      </c>
      <c r="Q46" s="8">
        <v>14</v>
      </c>
      <c r="R46" s="8">
        <v>15</v>
      </c>
    </row>
    <row r="47" spans="2:18" x14ac:dyDescent="0.25">
      <c r="B47" s="8" t="s">
        <v>5</v>
      </c>
      <c r="C47" s="21">
        <f>C41*1000</f>
        <v>1000</v>
      </c>
      <c r="D47" s="21">
        <f>D41*1000</f>
        <v>833.33333333333337</v>
      </c>
      <c r="E47" s="21">
        <f t="shared" ref="E47:R47" si="5">E41*1000</f>
        <v>694.44444444444446</v>
      </c>
      <c r="F47" s="21">
        <f t="shared" si="5"/>
        <v>578.7037037037037</v>
      </c>
      <c r="G47" s="21">
        <f t="shared" si="5"/>
        <v>482.25308641975312</v>
      </c>
      <c r="H47" s="21">
        <f t="shared" si="5"/>
        <v>401.87757201646093</v>
      </c>
      <c r="I47" s="21">
        <f t="shared" si="5"/>
        <v>334.89797668038415</v>
      </c>
      <c r="J47" s="21">
        <f t="shared" si="5"/>
        <v>279.08164723365343</v>
      </c>
      <c r="K47" s="21">
        <f t="shared" si="5"/>
        <v>232.56803936137788</v>
      </c>
      <c r="L47" s="21">
        <f t="shared" si="5"/>
        <v>193.80669946781489</v>
      </c>
      <c r="M47" s="21">
        <f t="shared" si="5"/>
        <v>161.50558288984573</v>
      </c>
      <c r="N47" s="21">
        <f t="shared" si="5"/>
        <v>134.58798574153812</v>
      </c>
      <c r="O47" s="21">
        <f t="shared" si="5"/>
        <v>112.15665478461511</v>
      </c>
      <c r="P47" s="21">
        <f t="shared" si="5"/>
        <v>93.463878987179257</v>
      </c>
      <c r="Q47" s="21">
        <f t="shared" si="5"/>
        <v>77.886565822649388</v>
      </c>
      <c r="R47" s="21">
        <f t="shared" si="5"/>
        <v>64.905471518874492</v>
      </c>
    </row>
    <row r="48" spans="2:18" s="27" customFormat="1" ht="7.9" customHeight="1" x14ac:dyDescent="0.25">
      <c r="B48" s="26"/>
      <c r="C48" s="28"/>
      <c r="D48" s="28"/>
      <c r="E48" s="28"/>
      <c r="F48" s="28"/>
      <c r="G48" s="28"/>
      <c r="H48" s="28"/>
      <c r="I48" s="28"/>
      <c r="J48" s="28"/>
      <c r="K48" s="28"/>
      <c r="L48" s="28"/>
      <c r="M48" s="28"/>
      <c r="N48" s="28"/>
      <c r="O48" s="28"/>
      <c r="P48" s="28"/>
      <c r="Q48" s="28"/>
      <c r="R48" s="28"/>
    </row>
    <row r="49" spans="2:19" x14ac:dyDescent="0.25">
      <c r="B49" s="19"/>
      <c r="C49" s="22"/>
      <c r="D49" s="22"/>
      <c r="E49" s="22"/>
      <c r="F49" s="22"/>
      <c r="G49" s="22"/>
      <c r="H49" s="22"/>
      <c r="I49" s="22"/>
      <c r="J49" s="22"/>
      <c r="K49" s="22"/>
      <c r="L49" s="22"/>
      <c r="M49" s="22"/>
      <c r="N49" s="22"/>
      <c r="O49" s="22"/>
      <c r="P49" s="22"/>
      <c r="Q49" s="22"/>
      <c r="R49" s="22"/>
    </row>
    <row r="50" spans="2:19" x14ac:dyDescent="0.25">
      <c r="B50" s="17" t="s">
        <v>35</v>
      </c>
      <c r="C50" s="18">
        <v>0.25</v>
      </c>
    </row>
    <row r="51" spans="2:19" x14ac:dyDescent="0.25">
      <c r="B51" s="8" t="s">
        <v>36</v>
      </c>
      <c r="C51" s="8">
        <v>0</v>
      </c>
      <c r="D51" s="8">
        <v>1</v>
      </c>
      <c r="E51" s="8">
        <v>2</v>
      </c>
      <c r="F51" s="8">
        <v>3</v>
      </c>
      <c r="G51" s="8">
        <v>4</v>
      </c>
      <c r="H51" s="8">
        <v>5</v>
      </c>
      <c r="I51" s="8">
        <v>6</v>
      </c>
      <c r="J51" s="8">
        <v>7</v>
      </c>
      <c r="K51" s="8">
        <v>8</v>
      </c>
      <c r="L51" s="8">
        <v>9</v>
      </c>
      <c r="M51" s="8">
        <v>10</v>
      </c>
      <c r="N51" s="8">
        <v>11</v>
      </c>
      <c r="O51" s="8">
        <v>12</v>
      </c>
      <c r="P51" s="8">
        <v>13</v>
      </c>
      <c r="Q51" s="8">
        <v>14</v>
      </c>
      <c r="R51" s="8">
        <v>15</v>
      </c>
    </row>
    <row r="52" spans="2:19" x14ac:dyDescent="0.25">
      <c r="B52" s="8" t="s">
        <v>5</v>
      </c>
      <c r="C52" s="20">
        <f>1/(1+$C$50)^C51</f>
        <v>1</v>
      </c>
      <c r="D52" s="20">
        <f t="shared" ref="D52:R52" si="6">1/(1+$C$50)^D51</f>
        <v>0.8</v>
      </c>
      <c r="E52" s="20">
        <f t="shared" si="6"/>
        <v>0.64</v>
      </c>
      <c r="F52" s="20">
        <f t="shared" si="6"/>
        <v>0.51200000000000001</v>
      </c>
      <c r="G52" s="20">
        <f t="shared" si="6"/>
        <v>0.40960000000000002</v>
      </c>
      <c r="H52" s="20">
        <f t="shared" si="6"/>
        <v>0.32768000000000003</v>
      </c>
      <c r="I52" s="20">
        <f t="shared" si="6"/>
        <v>0.26214399999999999</v>
      </c>
      <c r="J52" s="20">
        <f t="shared" si="6"/>
        <v>0.20971519999999999</v>
      </c>
      <c r="K52" s="20">
        <f t="shared" si="6"/>
        <v>0.16777216</v>
      </c>
      <c r="L52" s="20">
        <f t="shared" si="6"/>
        <v>0.13421772800000001</v>
      </c>
      <c r="M52" s="20">
        <f t="shared" si="6"/>
        <v>0.1073741824</v>
      </c>
      <c r="N52" s="20">
        <f t="shared" si="6"/>
        <v>8.5899345919999995E-2</v>
      </c>
      <c r="O52" s="20">
        <f t="shared" si="6"/>
        <v>6.8719476735999999E-2</v>
      </c>
      <c r="P52" s="20">
        <f t="shared" si="6"/>
        <v>5.4975581388800002E-2</v>
      </c>
      <c r="Q52" s="20">
        <f t="shared" si="6"/>
        <v>4.398046511104E-2</v>
      </c>
      <c r="R52" s="20">
        <f t="shared" si="6"/>
        <v>3.5184372088832003E-2</v>
      </c>
    </row>
    <row r="53" spans="2:19" x14ac:dyDescent="0.25">
      <c r="B53" s="19"/>
      <c r="C53" s="19"/>
      <c r="D53" s="19"/>
      <c r="E53" s="19"/>
      <c r="F53" s="19"/>
      <c r="G53" s="19"/>
      <c r="H53" s="19"/>
      <c r="I53" s="19"/>
      <c r="J53" s="19"/>
      <c r="K53" s="19"/>
      <c r="L53" s="19"/>
      <c r="M53" s="19"/>
      <c r="N53" s="19"/>
      <c r="O53" s="19"/>
      <c r="P53" s="19"/>
      <c r="Q53" s="19"/>
      <c r="R53" s="19"/>
    </row>
    <row r="54" spans="2:19" ht="15.75" x14ac:dyDescent="0.25">
      <c r="B54" s="59" t="s">
        <v>37</v>
      </c>
      <c r="C54" s="59"/>
      <c r="D54" s="59"/>
      <c r="E54" s="59"/>
      <c r="F54" s="59"/>
      <c r="G54" s="59"/>
      <c r="H54" s="59"/>
      <c r="I54" s="59"/>
      <c r="J54" s="59"/>
      <c r="K54" s="59"/>
      <c r="L54" s="59"/>
      <c r="M54" s="16"/>
      <c r="N54" s="19"/>
      <c r="O54" s="19"/>
      <c r="P54" s="19"/>
      <c r="Q54" s="19"/>
      <c r="R54" s="19"/>
    </row>
    <row r="55" spans="2:19" x14ac:dyDescent="0.25">
      <c r="B55" s="19"/>
      <c r="C55" s="19"/>
      <c r="D55" s="19"/>
      <c r="E55" s="19"/>
      <c r="F55" s="19"/>
      <c r="G55" s="19"/>
      <c r="H55" s="19"/>
      <c r="I55" s="19"/>
      <c r="J55" s="19"/>
      <c r="K55" s="19"/>
      <c r="L55" s="19"/>
      <c r="M55" s="19"/>
      <c r="N55" s="19"/>
      <c r="O55" s="19"/>
      <c r="P55" s="19"/>
      <c r="Q55" s="19"/>
      <c r="R55" s="19"/>
    </row>
    <row r="56" spans="2:19" x14ac:dyDescent="0.25">
      <c r="B56" s="17" t="s">
        <v>35</v>
      </c>
      <c r="C56" s="18">
        <f>C50</f>
        <v>0.25</v>
      </c>
    </row>
    <row r="57" spans="2:19" x14ac:dyDescent="0.25">
      <c r="B57" s="8" t="s">
        <v>36</v>
      </c>
      <c r="C57" s="8">
        <v>0</v>
      </c>
      <c r="D57" s="8">
        <v>1</v>
      </c>
      <c r="E57" s="8">
        <v>2</v>
      </c>
      <c r="F57" s="8">
        <v>3</v>
      </c>
      <c r="G57" s="8">
        <v>4</v>
      </c>
      <c r="H57" s="8">
        <v>5</v>
      </c>
      <c r="I57" s="8">
        <v>6</v>
      </c>
      <c r="J57" s="8">
        <v>7</v>
      </c>
      <c r="K57" s="8">
        <v>8</v>
      </c>
      <c r="L57" s="8">
        <v>9</v>
      </c>
      <c r="M57" s="8">
        <v>10</v>
      </c>
      <c r="N57" s="8">
        <v>11</v>
      </c>
      <c r="O57" s="8">
        <v>12</v>
      </c>
      <c r="P57" s="8">
        <v>13</v>
      </c>
      <c r="Q57" s="8">
        <v>14</v>
      </c>
      <c r="R57" s="8">
        <v>15</v>
      </c>
    </row>
    <row r="58" spans="2:19" x14ac:dyDescent="0.25">
      <c r="B58" s="8" t="s">
        <v>5</v>
      </c>
      <c r="C58" s="21">
        <f>C52*1000</f>
        <v>1000</v>
      </c>
      <c r="D58" s="21">
        <f>D52*1000</f>
        <v>800</v>
      </c>
      <c r="E58" s="21">
        <f t="shared" ref="E58:R58" si="7">E52*1000</f>
        <v>640</v>
      </c>
      <c r="F58" s="21">
        <f t="shared" si="7"/>
        <v>512</v>
      </c>
      <c r="G58" s="21">
        <f t="shared" si="7"/>
        <v>409.6</v>
      </c>
      <c r="H58" s="21">
        <f t="shared" si="7"/>
        <v>327.68</v>
      </c>
      <c r="I58" s="21">
        <f t="shared" si="7"/>
        <v>262.14400000000001</v>
      </c>
      <c r="J58" s="21">
        <f t="shared" si="7"/>
        <v>209.71519999999998</v>
      </c>
      <c r="K58" s="21">
        <f t="shared" si="7"/>
        <v>167.77216000000001</v>
      </c>
      <c r="L58" s="21">
        <f t="shared" si="7"/>
        <v>134.21772800000002</v>
      </c>
      <c r="M58" s="21">
        <f t="shared" si="7"/>
        <v>107.37418240000001</v>
      </c>
      <c r="N58" s="21">
        <f t="shared" si="7"/>
        <v>85.899345920000002</v>
      </c>
      <c r="O58" s="21">
        <f t="shared" si="7"/>
        <v>68.719476736000004</v>
      </c>
      <c r="P58" s="21">
        <f t="shared" si="7"/>
        <v>54.975581388800002</v>
      </c>
      <c r="Q58" s="21">
        <f t="shared" si="7"/>
        <v>43.980465111039997</v>
      </c>
      <c r="R58" s="21">
        <f t="shared" si="7"/>
        <v>35.184372088831999</v>
      </c>
    </row>
    <row r="59" spans="2:19" s="29" customFormat="1" ht="5.45" customHeight="1" x14ac:dyDescent="0.25">
      <c r="M59" s="30"/>
      <c r="N59" s="30"/>
      <c r="O59" s="30"/>
      <c r="P59" s="30"/>
      <c r="Q59" s="30"/>
      <c r="R59" s="30"/>
    </row>
    <row r="61" spans="2:19" ht="15.6" customHeight="1" x14ac:dyDescent="0.25">
      <c r="B61" s="59" t="s">
        <v>38</v>
      </c>
      <c r="C61" s="59"/>
      <c r="D61" s="59"/>
      <c r="E61" s="59"/>
      <c r="F61" s="59"/>
      <c r="G61" s="59"/>
      <c r="H61" s="59"/>
      <c r="I61" s="59"/>
      <c r="J61" s="59"/>
      <c r="K61" s="59"/>
      <c r="L61" s="59"/>
      <c r="M61" s="59"/>
      <c r="N61" s="59"/>
      <c r="O61" s="59"/>
      <c r="P61" s="6"/>
      <c r="Q61" s="6"/>
      <c r="R61" s="6"/>
      <c r="S61" s="6"/>
    </row>
    <row r="62" spans="2:19" x14ac:dyDescent="0.25">
      <c r="B62" s="6"/>
      <c r="C62" s="6"/>
      <c r="D62" s="6"/>
      <c r="E62" s="6"/>
      <c r="F62" s="6"/>
      <c r="G62" s="6"/>
      <c r="H62" s="6"/>
      <c r="I62" s="6"/>
      <c r="J62" s="6"/>
      <c r="K62" s="6"/>
      <c r="L62" s="6"/>
      <c r="M62" s="6"/>
      <c r="N62" s="6"/>
      <c r="O62" s="6"/>
      <c r="P62" s="6"/>
      <c r="Q62" s="6"/>
      <c r="R62" s="6"/>
      <c r="S62" s="6"/>
    </row>
    <row r="63" spans="2:19" x14ac:dyDescent="0.25">
      <c r="B63" s="6" t="s">
        <v>39</v>
      </c>
      <c r="C63" s="6"/>
      <c r="D63" s="6"/>
      <c r="E63" s="6"/>
      <c r="F63" s="6"/>
      <c r="G63" s="6"/>
      <c r="H63" s="6"/>
      <c r="I63" s="6"/>
      <c r="J63" s="6"/>
      <c r="K63" s="6"/>
      <c r="L63" s="6"/>
      <c r="M63" s="6"/>
      <c r="N63" s="6"/>
      <c r="O63" s="6"/>
      <c r="P63" s="6"/>
      <c r="Q63" s="6"/>
      <c r="R63" s="6"/>
      <c r="S63" s="6"/>
    </row>
    <row r="64" spans="2:19" x14ac:dyDescent="0.25">
      <c r="B64" s="8" t="s">
        <v>36</v>
      </c>
      <c r="C64" s="8">
        <v>0</v>
      </c>
      <c r="D64" s="8">
        <v>1</v>
      </c>
      <c r="E64" s="8">
        <v>2</v>
      </c>
      <c r="F64" s="8">
        <v>3</v>
      </c>
      <c r="G64" s="8">
        <v>4</v>
      </c>
      <c r="H64" s="8">
        <v>5</v>
      </c>
      <c r="I64" s="8">
        <v>6</v>
      </c>
      <c r="J64" s="8">
        <v>7</v>
      </c>
      <c r="K64" s="8">
        <v>8</v>
      </c>
      <c r="L64" s="8">
        <v>9</v>
      </c>
      <c r="M64" s="8">
        <v>10</v>
      </c>
      <c r="N64" s="8">
        <v>11</v>
      </c>
      <c r="O64" s="8">
        <v>12</v>
      </c>
      <c r="P64" s="8">
        <v>13</v>
      </c>
      <c r="Q64" s="8">
        <v>14</v>
      </c>
      <c r="R64" s="8">
        <v>15</v>
      </c>
      <c r="S64" s="6"/>
    </row>
    <row r="65" spans="2:19" x14ac:dyDescent="0.25">
      <c r="B65" s="8" t="s">
        <v>5</v>
      </c>
      <c r="C65" s="20">
        <f>1/((1+0.02)*(1+0.04))^C64</f>
        <v>1</v>
      </c>
      <c r="D65" s="20">
        <f t="shared" ref="D65:R65" si="8">1/((1+0.02)*(1+0.04))^D64</f>
        <v>0.94268476621417796</v>
      </c>
      <c r="E65" s="20">
        <f t="shared" si="8"/>
        <v>0.88865456845227941</v>
      </c>
      <c r="F65" s="20">
        <f t="shared" si="8"/>
        <v>0.83772112410659827</v>
      </c>
      <c r="G65" s="20">
        <f t="shared" si="8"/>
        <v>0.78970694203110703</v>
      </c>
      <c r="H65" s="20">
        <f t="shared" si="8"/>
        <v>0.74444470402630747</v>
      </c>
      <c r="I65" s="20">
        <f t="shared" si="8"/>
        <v>0.70177668177442265</v>
      </c>
      <c r="J65" s="20">
        <f t="shared" si="8"/>
        <v>0.66155418719308323</v>
      </c>
      <c r="K65" s="20">
        <f t="shared" si="8"/>
        <v>0.62363705429212213</v>
      </c>
      <c r="L65" s="20">
        <f t="shared" si="8"/>
        <v>0.58789315072786785</v>
      </c>
      <c r="M65" s="20">
        <f t="shared" si="8"/>
        <v>0.55419791735281654</v>
      </c>
      <c r="N65" s="20">
        <f t="shared" si="8"/>
        <v>0.52243393415612427</v>
      </c>
      <c r="O65" s="20">
        <f t="shared" si="8"/>
        <v>0.49249051108231928</v>
      </c>
      <c r="P65" s="20">
        <f t="shared" si="8"/>
        <v>0.46426330230233714</v>
      </c>
      <c r="Q65" s="20">
        <f t="shared" si="8"/>
        <v>0.43765394259270096</v>
      </c>
      <c r="R65" s="20">
        <f t="shared" si="8"/>
        <v>0.41256970455571357</v>
      </c>
      <c r="S65" s="6"/>
    </row>
    <row r="66" spans="2:19" s="27" customFormat="1" ht="8.4499999999999993" customHeight="1" x14ac:dyDescent="0.25">
      <c r="B66" s="31"/>
      <c r="C66" s="31"/>
      <c r="D66" s="31"/>
      <c r="E66" s="31"/>
      <c r="F66" s="31"/>
      <c r="G66" s="31"/>
      <c r="H66" s="31"/>
      <c r="I66" s="31"/>
      <c r="J66" s="31"/>
      <c r="K66" s="31"/>
      <c r="L66" s="31"/>
      <c r="M66" s="31"/>
      <c r="N66" s="31"/>
      <c r="O66" s="31"/>
      <c r="P66" s="31"/>
      <c r="Q66" s="31"/>
      <c r="R66" s="31"/>
      <c r="S66" s="31"/>
    </row>
    <row r="67" spans="2:19" x14ac:dyDescent="0.25">
      <c r="B67" s="6" t="s">
        <v>40</v>
      </c>
      <c r="C67" s="6"/>
      <c r="D67" s="6"/>
      <c r="E67" s="6"/>
      <c r="F67" s="6"/>
      <c r="G67" s="6"/>
      <c r="H67" s="6"/>
      <c r="I67" s="6"/>
      <c r="J67" s="6"/>
      <c r="K67" s="6"/>
      <c r="L67" s="6"/>
      <c r="M67" s="6"/>
      <c r="N67" s="6"/>
      <c r="O67" s="6"/>
      <c r="P67" s="6"/>
      <c r="Q67" s="6"/>
      <c r="R67" s="6"/>
      <c r="S67" s="6"/>
    </row>
    <row r="68" spans="2:19" ht="16.149999999999999" customHeight="1" x14ac:dyDescent="0.25">
      <c r="B68" s="8" t="s">
        <v>36</v>
      </c>
      <c r="C68" s="8">
        <v>0</v>
      </c>
      <c r="D68" s="8">
        <v>1</v>
      </c>
      <c r="E68" s="8">
        <v>2</v>
      </c>
      <c r="F68" s="8">
        <v>3</v>
      </c>
      <c r="G68" s="8">
        <v>4</v>
      </c>
      <c r="H68" s="8">
        <v>5</v>
      </c>
      <c r="I68" s="8">
        <v>6</v>
      </c>
      <c r="J68" s="8">
        <v>7</v>
      </c>
      <c r="K68" s="8">
        <v>8</v>
      </c>
      <c r="L68" s="8">
        <v>9</v>
      </c>
      <c r="M68" s="8">
        <v>10</v>
      </c>
      <c r="N68" s="8">
        <v>11</v>
      </c>
      <c r="O68" s="8">
        <v>12</v>
      </c>
      <c r="P68" s="8">
        <v>13</v>
      </c>
      <c r="Q68" s="8">
        <v>14</v>
      </c>
      <c r="R68" s="8">
        <v>15</v>
      </c>
      <c r="S68" s="6"/>
    </row>
    <row r="69" spans="2:19" ht="14.45" customHeight="1" x14ac:dyDescent="0.25">
      <c r="B69" s="8" t="s">
        <v>5</v>
      </c>
      <c r="C69" s="20">
        <f>1/((1+0.04)*(1+0.04))^C68</f>
        <v>1</v>
      </c>
      <c r="D69" s="20">
        <f t="shared" ref="D69:R69" si="9">1/((1+0.04)*(1+0.04))^D68</f>
        <v>0.92455621301775137</v>
      </c>
      <c r="E69" s="20">
        <f t="shared" si="9"/>
        <v>0.85480419102972571</v>
      </c>
      <c r="F69" s="20">
        <f t="shared" si="9"/>
        <v>0.79031452573014571</v>
      </c>
      <c r="G69" s="20">
        <f t="shared" si="9"/>
        <v>0.73069020500198378</v>
      </c>
      <c r="H69" s="20">
        <f t="shared" si="9"/>
        <v>0.67556416882579851</v>
      </c>
      <c r="I69" s="20">
        <f t="shared" si="9"/>
        <v>0.62459704958006512</v>
      </c>
      <c r="J69" s="20">
        <f t="shared" si="9"/>
        <v>0.57747508282180582</v>
      </c>
      <c r="K69" s="20">
        <f t="shared" si="9"/>
        <v>0.53390817568584104</v>
      </c>
      <c r="L69" s="20">
        <f t="shared" si="9"/>
        <v>0.49362812101131748</v>
      </c>
      <c r="M69" s="20">
        <f t="shared" si="9"/>
        <v>0.45638694620129205</v>
      </c>
      <c r="N69" s="20">
        <f t="shared" si="9"/>
        <v>0.42195538665060278</v>
      </c>
      <c r="O69" s="20">
        <f t="shared" si="9"/>
        <v>0.39012147434412242</v>
      </c>
      <c r="P69" s="20">
        <f t="shared" si="9"/>
        <v>0.36068923293650368</v>
      </c>
      <c r="Q69" s="20">
        <f t="shared" si="9"/>
        <v>0.3334774712800514</v>
      </c>
      <c r="R69" s="20">
        <f t="shared" si="9"/>
        <v>0.30831866797342034</v>
      </c>
      <c r="S69" s="6"/>
    </row>
    <row r="70" spans="2:19" s="27" customFormat="1" ht="7.15" customHeight="1" x14ac:dyDescent="0.25">
      <c r="B70" s="31"/>
      <c r="C70" s="31"/>
      <c r="D70" s="31"/>
      <c r="E70" s="31"/>
      <c r="F70" s="31"/>
      <c r="G70" s="31"/>
      <c r="H70" s="31"/>
      <c r="I70" s="31"/>
      <c r="J70" s="31"/>
      <c r="K70" s="31"/>
      <c r="L70" s="31"/>
      <c r="M70" s="31"/>
      <c r="N70" s="31"/>
      <c r="O70" s="31"/>
      <c r="P70" s="31"/>
      <c r="Q70" s="31"/>
      <c r="R70" s="31"/>
      <c r="S70" s="31"/>
    </row>
    <row r="71" spans="2:19" ht="18" customHeight="1" x14ac:dyDescent="0.25">
      <c r="B71" s="6" t="s">
        <v>41</v>
      </c>
      <c r="C71" s="6"/>
      <c r="D71" s="6"/>
      <c r="E71" s="6"/>
      <c r="F71" s="6"/>
      <c r="G71" s="6"/>
      <c r="H71" s="6"/>
      <c r="I71" s="6"/>
      <c r="J71" s="6"/>
      <c r="K71" s="6"/>
      <c r="L71" s="6"/>
      <c r="M71" s="6"/>
      <c r="N71" s="6"/>
      <c r="O71" s="6"/>
      <c r="P71" s="6"/>
      <c r="Q71" s="6"/>
      <c r="R71" s="6"/>
      <c r="S71" s="6"/>
    </row>
    <row r="72" spans="2:19" x14ac:dyDescent="0.25">
      <c r="B72" s="8" t="s">
        <v>36</v>
      </c>
      <c r="C72" s="8">
        <v>0</v>
      </c>
      <c r="D72" s="8">
        <v>1</v>
      </c>
      <c r="E72" s="8">
        <v>2</v>
      </c>
      <c r="F72" s="8">
        <v>3</v>
      </c>
      <c r="G72" s="8">
        <v>4</v>
      </c>
      <c r="H72" s="8">
        <v>5</v>
      </c>
      <c r="I72" s="8">
        <v>6</v>
      </c>
      <c r="J72" s="8">
        <v>7</v>
      </c>
      <c r="K72" s="8">
        <v>8</v>
      </c>
      <c r="L72" s="8">
        <v>9</v>
      </c>
      <c r="M72" s="8">
        <v>10</v>
      </c>
      <c r="N72" s="8">
        <v>11</v>
      </c>
      <c r="O72" s="8">
        <v>12</v>
      </c>
      <c r="P72" s="8">
        <v>13</v>
      </c>
      <c r="Q72" s="8">
        <v>14</v>
      </c>
      <c r="R72" s="8">
        <v>15</v>
      </c>
      <c r="S72" s="6"/>
    </row>
    <row r="73" spans="2:19" x14ac:dyDescent="0.25">
      <c r="B73" s="8" t="s">
        <v>5</v>
      </c>
      <c r="C73" s="20">
        <f>1/((1+0.06)*(1+0.04))^C72</f>
        <v>1</v>
      </c>
      <c r="D73" s="20">
        <f t="shared" ref="D73:R73" si="10">1/((1+0.06)*(1+0.04))^D72</f>
        <v>0.90711175616835993</v>
      </c>
      <c r="E73" s="20">
        <f t="shared" si="10"/>
        <v>0.82285173817884616</v>
      </c>
      <c r="F73" s="20">
        <f t="shared" si="10"/>
        <v>0.74641848528560062</v>
      </c>
      <c r="G73" s="20">
        <f t="shared" si="10"/>
        <v>0.67708498302394826</v>
      </c>
      <c r="H73" s="20">
        <f t="shared" si="10"/>
        <v>0.6141917480260779</v>
      </c>
      <c r="I73" s="20">
        <f t="shared" si="10"/>
        <v>0.55714055517605043</v>
      </c>
      <c r="J73" s="20">
        <f t="shared" si="10"/>
        <v>0.50538874743836204</v>
      </c>
      <c r="K73" s="20">
        <f t="shared" si="10"/>
        <v>0.45844407423654032</v>
      </c>
      <c r="L73" s="20">
        <f t="shared" si="10"/>
        <v>0.41586000928568606</v>
      </c>
      <c r="M73" s="20">
        <f t="shared" si="10"/>
        <v>0.37723150334332922</v>
      </c>
      <c r="N73" s="20">
        <f t="shared" si="10"/>
        <v>0.34219113147979791</v>
      </c>
      <c r="O73" s="20">
        <f t="shared" si="10"/>
        <v>0.31040559822187763</v>
      </c>
      <c r="P73" s="20">
        <f t="shared" si="10"/>
        <v>0.28157256732753771</v>
      </c>
      <c r="Q73" s="20">
        <f t="shared" si="10"/>
        <v>0.25541778603731657</v>
      </c>
      <c r="R73" s="20">
        <f t="shared" si="10"/>
        <v>0.23169247644894464</v>
      </c>
      <c r="S73" s="6"/>
    </row>
    <row r="74" spans="2:19" s="27" customFormat="1" ht="7.9" customHeight="1" x14ac:dyDescent="0.25">
      <c r="B74" s="31"/>
      <c r="C74" s="31"/>
      <c r="D74" s="31"/>
      <c r="E74" s="31"/>
      <c r="F74" s="31"/>
      <c r="G74" s="31"/>
      <c r="H74" s="31"/>
      <c r="I74" s="31"/>
      <c r="J74" s="31"/>
      <c r="K74" s="31"/>
      <c r="L74" s="31"/>
      <c r="M74" s="31"/>
      <c r="N74" s="31"/>
      <c r="O74" s="31"/>
      <c r="P74" s="31"/>
      <c r="Q74" s="31"/>
      <c r="R74" s="31"/>
      <c r="S74" s="31"/>
    </row>
    <row r="75" spans="2:19" x14ac:dyDescent="0.25">
      <c r="B75" s="6" t="s">
        <v>42</v>
      </c>
      <c r="C75" s="6"/>
      <c r="D75" s="6"/>
      <c r="E75" s="6"/>
      <c r="F75" s="6"/>
      <c r="G75" s="6"/>
      <c r="H75" s="6"/>
      <c r="I75" s="6"/>
      <c r="J75" s="6"/>
      <c r="K75" s="6"/>
      <c r="L75" s="6"/>
      <c r="M75" s="6"/>
      <c r="N75" s="6"/>
      <c r="O75" s="6"/>
      <c r="P75" s="6"/>
      <c r="Q75" s="6"/>
      <c r="R75" s="6"/>
      <c r="S75" s="6"/>
    </row>
    <row r="76" spans="2:19" x14ac:dyDescent="0.25">
      <c r="B76" s="8" t="s">
        <v>36</v>
      </c>
      <c r="C76" s="8">
        <v>0</v>
      </c>
      <c r="D76" s="8">
        <v>1</v>
      </c>
      <c r="E76" s="8">
        <v>2</v>
      </c>
      <c r="F76" s="8">
        <v>3</v>
      </c>
      <c r="G76" s="8">
        <v>4</v>
      </c>
      <c r="H76" s="8">
        <v>5</v>
      </c>
      <c r="I76" s="8">
        <v>6</v>
      </c>
      <c r="J76" s="8">
        <v>7</v>
      </c>
      <c r="K76" s="8">
        <v>8</v>
      </c>
      <c r="L76" s="8">
        <v>9</v>
      </c>
      <c r="M76" s="8">
        <v>10</v>
      </c>
      <c r="N76" s="8">
        <v>11</v>
      </c>
      <c r="O76" s="8">
        <v>12</v>
      </c>
      <c r="P76" s="8">
        <v>13</v>
      </c>
      <c r="Q76" s="8">
        <v>14</v>
      </c>
      <c r="R76" s="8">
        <v>15</v>
      </c>
      <c r="S76" s="6"/>
    </row>
    <row r="77" spans="2:19" x14ac:dyDescent="0.25">
      <c r="B77" s="8" t="s">
        <v>5</v>
      </c>
      <c r="C77" s="20">
        <f>1/((1+0.08)*(1+0.04))^C76</f>
        <v>1</v>
      </c>
      <c r="D77" s="20">
        <f t="shared" ref="D77:R77" si="11">1/((1+0.08)*(1+0.04))^D76</f>
        <v>0.89031339031339018</v>
      </c>
      <c r="E77" s="20">
        <f t="shared" si="11"/>
        <v>0.79265793297132303</v>
      </c>
      <c r="F77" s="20">
        <f t="shared" si="11"/>
        <v>0.7057139716625026</v>
      </c>
      <c r="G77" s="20">
        <f t="shared" si="11"/>
        <v>0.62830659870237038</v>
      </c>
      <c r="H77" s="20">
        <f t="shared" si="11"/>
        <v>0.55938977804698209</v>
      </c>
      <c r="I77" s="20">
        <f t="shared" si="11"/>
        <v>0.49803220979966345</v>
      </c>
      <c r="J77" s="20">
        <f t="shared" si="11"/>
        <v>0.44340474519200801</v>
      </c>
      <c r="K77" s="20">
        <f t="shared" si="11"/>
        <v>0.39476918197294153</v>
      </c>
      <c r="L77" s="20">
        <f t="shared" si="11"/>
        <v>0.35146828879357328</v>
      </c>
      <c r="M77" s="20">
        <f t="shared" si="11"/>
        <v>0.31291692378345193</v>
      </c>
      <c r="N77" s="20">
        <f t="shared" si="11"/>
        <v>0.27859412730008176</v>
      </c>
      <c r="O77" s="20">
        <f t="shared" si="11"/>
        <v>0.24803608199793603</v>
      </c>
      <c r="P77" s="20">
        <f t="shared" si="11"/>
        <v>0.22082984508363246</v>
      </c>
      <c r="Q77" s="20">
        <f t="shared" si="11"/>
        <v>0.19660776805878954</v>
      </c>
      <c r="R77" s="20">
        <f t="shared" si="11"/>
        <v>0.1750425285423696</v>
      </c>
      <c r="S77" s="6"/>
    </row>
    <row r="78" spans="2:19" s="27" customFormat="1" ht="6.6" customHeight="1" x14ac:dyDescent="0.25">
      <c r="B78" s="31"/>
      <c r="C78" s="31"/>
      <c r="D78" s="31"/>
      <c r="E78" s="31"/>
      <c r="F78" s="31"/>
      <c r="G78" s="31"/>
      <c r="H78" s="31"/>
      <c r="I78" s="31"/>
      <c r="J78" s="31"/>
      <c r="K78" s="31"/>
      <c r="L78" s="31"/>
      <c r="M78" s="31"/>
      <c r="N78" s="31"/>
      <c r="O78" s="31"/>
      <c r="P78" s="31"/>
      <c r="Q78" s="31"/>
      <c r="R78" s="31"/>
      <c r="S78" s="31"/>
    </row>
    <row r="79" spans="2:19" x14ac:dyDescent="0.25">
      <c r="B79" s="6" t="s">
        <v>43</v>
      </c>
      <c r="C79" s="6"/>
      <c r="D79" s="6"/>
      <c r="E79" s="6"/>
      <c r="F79" s="6"/>
      <c r="G79" s="6"/>
      <c r="H79" s="6"/>
      <c r="I79" s="6"/>
      <c r="J79" s="6"/>
      <c r="K79" s="6"/>
      <c r="L79" s="6"/>
      <c r="M79" s="6"/>
      <c r="N79" s="6"/>
      <c r="O79" s="6"/>
      <c r="P79" s="6"/>
      <c r="Q79" s="6"/>
      <c r="R79" s="6"/>
      <c r="S79" s="6"/>
    </row>
    <row r="80" spans="2:19" x14ac:dyDescent="0.25">
      <c r="B80" s="8" t="s">
        <v>36</v>
      </c>
      <c r="C80" s="8">
        <v>0</v>
      </c>
      <c r="D80" s="8">
        <v>1</v>
      </c>
      <c r="E80" s="8">
        <v>2</v>
      </c>
      <c r="F80" s="8">
        <v>3</v>
      </c>
      <c r="G80" s="8">
        <v>4</v>
      </c>
      <c r="H80" s="8">
        <v>5</v>
      </c>
      <c r="I80" s="8">
        <v>6</v>
      </c>
      <c r="J80" s="8">
        <v>7</v>
      </c>
      <c r="K80" s="8">
        <v>8</v>
      </c>
      <c r="L80" s="8">
        <v>9</v>
      </c>
      <c r="M80" s="8">
        <v>10</v>
      </c>
      <c r="N80" s="8">
        <v>11</v>
      </c>
      <c r="O80" s="8">
        <v>12</v>
      </c>
      <c r="P80" s="8">
        <v>13</v>
      </c>
      <c r="Q80" s="8">
        <v>14</v>
      </c>
      <c r="R80" s="8">
        <v>15</v>
      </c>
      <c r="S80" s="6"/>
    </row>
    <row r="81" spans="2:19" x14ac:dyDescent="0.25">
      <c r="B81" s="8" t="s">
        <v>5</v>
      </c>
      <c r="C81" s="20">
        <f>1/((1+0.1)*(1+0.04))^C80</f>
        <v>1</v>
      </c>
      <c r="D81" s="20">
        <f t="shared" ref="D81:R81" si="12">1/((1+0.1)*(1+0.04))^D80</f>
        <v>0.87412587412587406</v>
      </c>
      <c r="E81" s="20">
        <f t="shared" si="12"/>
        <v>0.76409604381632334</v>
      </c>
      <c r="F81" s="20">
        <f t="shared" si="12"/>
        <v>0.66791612221706576</v>
      </c>
      <c r="G81" s="20">
        <f t="shared" si="12"/>
        <v>0.58384276417575676</v>
      </c>
      <c r="H81" s="20">
        <f t="shared" si="12"/>
        <v>0.51035206658719989</v>
      </c>
      <c r="I81" s="20">
        <f t="shared" si="12"/>
        <v>0.44611194631748236</v>
      </c>
      <c r="J81" s="20">
        <f t="shared" si="12"/>
        <v>0.38995799503276424</v>
      </c>
      <c r="K81" s="20">
        <f t="shared" si="12"/>
        <v>0.34087237328038827</v>
      </c>
      <c r="L81" s="20">
        <f t="shared" si="12"/>
        <v>0.29796536125908063</v>
      </c>
      <c r="M81" s="20">
        <f t="shared" si="12"/>
        <v>0.26045923186982567</v>
      </c>
      <c r="N81" s="20">
        <f t="shared" si="12"/>
        <v>0.22767415373236508</v>
      </c>
      <c r="O81" s="20">
        <f t="shared" si="12"/>
        <v>0.19901586864717224</v>
      </c>
      <c r="P81" s="20">
        <f t="shared" si="12"/>
        <v>0.17396492014612955</v>
      </c>
      <c r="Q81" s="20">
        <f t="shared" si="12"/>
        <v>0.15206723788997339</v>
      </c>
      <c r="R81" s="20">
        <f t="shared" si="12"/>
        <v>0.13292590724648021</v>
      </c>
      <c r="S81" s="6"/>
    </row>
    <row r="82" spans="2:19" s="27" customFormat="1" ht="6" customHeight="1" x14ac:dyDescent="0.25"/>
    <row r="85" spans="2:19" ht="14.45" customHeight="1" x14ac:dyDescent="0.25"/>
    <row r="93" spans="2:19" ht="16.149999999999999" customHeight="1" x14ac:dyDescent="0.25"/>
    <row r="94" spans="2:19" ht="13.9" customHeight="1" x14ac:dyDescent="0.25"/>
    <row r="95" spans="2:19" ht="14.45" customHeight="1" x14ac:dyDescent="0.25"/>
    <row r="133" spans="1:7" ht="15.75" x14ac:dyDescent="0.25">
      <c r="A133" s="14"/>
    </row>
    <row r="134" spans="1:7" ht="15.75" x14ac:dyDescent="0.25">
      <c r="A134" s="14"/>
    </row>
    <row r="135" spans="1:7" ht="15.75" x14ac:dyDescent="0.25">
      <c r="A135" s="14"/>
      <c r="B135" s="14"/>
      <c r="C135" s="15"/>
      <c r="D135" s="15"/>
    </row>
    <row r="136" spans="1:7" ht="15.75" x14ac:dyDescent="0.25">
      <c r="C136" s="14"/>
      <c r="D136" s="14"/>
      <c r="E136" s="14"/>
      <c r="F136" s="14"/>
      <c r="G136" s="14"/>
    </row>
    <row r="137" spans="1:7" ht="15.75" x14ac:dyDescent="0.25">
      <c r="C137" s="14"/>
      <c r="D137" s="14"/>
      <c r="E137" s="14"/>
      <c r="F137" s="14"/>
      <c r="G137" s="14"/>
    </row>
    <row r="138" spans="1:7" ht="15.75" x14ac:dyDescent="0.25">
      <c r="C138" s="14"/>
      <c r="D138" s="14"/>
      <c r="E138" s="14"/>
      <c r="F138" s="14"/>
      <c r="G138" s="14"/>
    </row>
    <row r="139" spans="1:7" ht="15.75" x14ac:dyDescent="0.25">
      <c r="C139" s="14"/>
      <c r="D139" s="14"/>
      <c r="E139" s="14"/>
      <c r="F139" s="14"/>
      <c r="G139" s="14"/>
    </row>
    <row r="140" spans="1:7" x14ac:dyDescent="0.25">
      <c r="C140" s="60"/>
      <c r="D140" s="59"/>
      <c r="E140" s="59"/>
      <c r="F140" s="59"/>
      <c r="G140" s="59"/>
    </row>
    <row r="141" spans="1:7" ht="27" customHeight="1" x14ac:dyDescent="0.25">
      <c r="C141" s="59"/>
      <c r="D141" s="59"/>
      <c r="E141" s="59"/>
      <c r="F141" s="59"/>
      <c r="G141" s="59"/>
    </row>
    <row r="142" spans="1:7" ht="23.45" customHeight="1" x14ac:dyDescent="0.25">
      <c r="C142" s="59"/>
      <c r="D142" s="59"/>
      <c r="E142" s="59"/>
      <c r="F142" s="59"/>
      <c r="G142" s="59"/>
    </row>
    <row r="143" spans="1:7" ht="20.45" customHeight="1" x14ac:dyDescent="0.25">
      <c r="C143" s="59"/>
      <c r="D143" s="59"/>
      <c r="E143" s="59"/>
      <c r="F143" s="59"/>
      <c r="G143" s="59"/>
    </row>
    <row r="144" spans="1:7" ht="24" customHeight="1" x14ac:dyDescent="0.25">
      <c r="C144" s="59"/>
      <c r="D144" s="59"/>
      <c r="E144" s="59"/>
      <c r="F144" s="59"/>
      <c r="G144" s="59"/>
    </row>
  </sheetData>
  <mergeCells count="10">
    <mergeCell ref="B2:K2"/>
    <mergeCell ref="B4:F4"/>
    <mergeCell ref="B7:F7"/>
    <mergeCell ref="C140:G144"/>
    <mergeCell ref="B32:L32"/>
    <mergeCell ref="B43:L43"/>
    <mergeCell ref="B54:L54"/>
    <mergeCell ref="B61:O61"/>
    <mergeCell ref="B12:G12"/>
    <mergeCell ref="B21:L2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029" r:id="rId4">
          <objectPr defaultSize="0" autoPict="0" r:id="rId5">
            <anchor moveWithCells="1">
              <from>
                <xdr:col>6</xdr:col>
                <xdr:colOff>1009650</xdr:colOff>
                <xdr:row>10</xdr:row>
                <xdr:rowOff>200025</xdr:rowOff>
              </from>
              <to>
                <xdr:col>9</xdr:col>
                <xdr:colOff>238125</xdr:colOff>
                <xdr:row>13</xdr:row>
                <xdr:rowOff>171450</xdr:rowOff>
              </to>
            </anchor>
          </objectPr>
        </oleObject>
      </mc:Choice>
      <mc:Fallback>
        <oleObject progId="Equation.3" shapeId="1029" r:id="rId4"/>
      </mc:Fallback>
    </mc:AlternateContent>
    <mc:AlternateContent xmlns:mc="http://schemas.openxmlformats.org/markup-compatibility/2006">
      <mc:Choice Requires="x14">
        <oleObject progId="Equation.3" shapeId="1030" r:id="rId6">
          <objectPr defaultSize="0" autoPict="0" r:id="rId7">
            <anchor moveWithCells="1">
              <from>
                <xdr:col>6</xdr:col>
                <xdr:colOff>1000125</xdr:colOff>
                <xdr:row>2</xdr:row>
                <xdr:rowOff>209550</xdr:rowOff>
              </from>
              <to>
                <xdr:col>10</xdr:col>
                <xdr:colOff>361950</xdr:colOff>
                <xdr:row>3</xdr:row>
                <xdr:rowOff>276225</xdr:rowOff>
              </to>
            </anchor>
          </objectPr>
        </oleObject>
      </mc:Choice>
      <mc:Fallback>
        <oleObject progId="Equation.3" shapeId="1030" r:id="rId6"/>
      </mc:Fallback>
    </mc:AlternateContent>
    <mc:AlternateContent xmlns:mc="http://schemas.openxmlformats.org/markup-compatibility/2006">
      <mc:Choice Requires="x14">
        <oleObject progId="Equation.3" shapeId="1031" r:id="rId8">
          <objectPr defaultSize="0" autoPict="0" r:id="rId9">
            <anchor moveWithCells="1">
              <from>
                <xdr:col>6</xdr:col>
                <xdr:colOff>1009650</xdr:colOff>
                <xdr:row>5</xdr:row>
                <xdr:rowOff>200025</xdr:rowOff>
              </from>
              <to>
                <xdr:col>10</xdr:col>
                <xdr:colOff>352425</xdr:colOff>
                <xdr:row>6</xdr:row>
                <xdr:rowOff>209550</xdr:rowOff>
              </to>
            </anchor>
          </objectPr>
        </oleObject>
      </mc:Choice>
      <mc:Fallback>
        <oleObject progId="Equation.3" shapeId="1031"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81"/>
  <sheetViews>
    <sheetView tabSelected="1" topLeftCell="A35" zoomScale="200" zoomScaleNormal="200" workbookViewId="0">
      <selection activeCell="G49" sqref="G49"/>
    </sheetView>
  </sheetViews>
  <sheetFormatPr defaultRowHeight="15" x14ac:dyDescent="0.25"/>
  <cols>
    <col min="1" max="1" width="10.28515625" customWidth="1"/>
    <col min="2" max="2" width="33.7109375" customWidth="1"/>
    <col min="3" max="4" width="13.28515625" bestFit="1" customWidth="1"/>
    <col min="5" max="5" width="15" customWidth="1"/>
    <col min="6" max="6" width="17.85546875" customWidth="1"/>
    <col min="7" max="7" width="8.28515625" customWidth="1"/>
    <col min="8" max="8" width="9.42578125" bestFit="1" customWidth="1"/>
    <col min="10" max="10" width="14.28515625" customWidth="1"/>
  </cols>
  <sheetData>
    <row r="2" spans="1:11" ht="18.75" x14ac:dyDescent="0.3">
      <c r="C2" s="2" t="s">
        <v>2</v>
      </c>
      <c r="D2" s="2"/>
      <c r="E2" s="2"/>
      <c r="F2" s="2"/>
      <c r="G2" s="2"/>
      <c r="H2" s="2"/>
      <c r="I2" s="2"/>
      <c r="J2" s="2"/>
      <c r="K2" s="2"/>
    </row>
    <row r="4" spans="1:11" x14ac:dyDescent="0.25">
      <c r="B4" s="60" t="s">
        <v>4</v>
      </c>
      <c r="C4" s="60"/>
      <c r="D4" s="60"/>
      <c r="E4" s="60"/>
      <c r="F4" s="60"/>
      <c r="G4" s="60"/>
      <c r="H4" s="60"/>
      <c r="I4" s="60"/>
      <c r="J4" s="60"/>
    </row>
    <row r="5" spans="1:11" x14ac:dyDescent="0.25">
      <c r="B5" s="60"/>
      <c r="C5" s="60"/>
      <c r="D5" s="60"/>
      <c r="E5" s="60"/>
      <c r="F5" s="60"/>
      <c r="G5" s="60"/>
      <c r="H5" s="60"/>
      <c r="I5" s="60"/>
      <c r="J5" s="60"/>
    </row>
    <row r="6" spans="1:11" x14ac:dyDescent="0.25">
      <c r="B6" s="60"/>
      <c r="C6" s="60"/>
      <c r="D6" s="60"/>
      <c r="E6" s="60"/>
      <c r="F6" s="60"/>
      <c r="G6" s="60"/>
      <c r="H6" s="60"/>
      <c r="I6" s="60"/>
      <c r="J6" s="60"/>
    </row>
    <row r="7" spans="1:11" ht="15.75" x14ac:dyDescent="0.25">
      <c r="B7" s="3"/>
      <c r="C7" s="3"/>
      <c r="D7" s="3"/>
      <c r="E7" s="3"/>
      <c r="F7" s="3"/>
      <c r="G7" s="3"/>
      <c r="H7" s="3"/>
      <c r="I7" s="3"/>
      <c r="J7" s="3"/>
    </row>
    <row r="8" spans="1:11" ht="15.75" x14ac:dyDescent="0.25">
      <c r="B8" s="60" t="s">
        <v>45</v>
      </c>
      <c r="C8" s="60"/>
      <c r="D8" s="60"/>
      <c r="E8" s="60"/>
      <c r="F8" s="60"/>
      <c r="G8" s="60"/>
      <c r="H8" s="3"/>
      <c r="I8" s="3"/>
      <c r="J8" s="3"/>
    </row>
    <row r="9" spans="1:11" x14ac:dyDescent="0.25">
      <c r="B9" s="6"/>
      <c r="C9" s="6"/>
      <c r="D9" s="6"/>
      <c r="E9" s="6"/>
      <c r="F9" s="6"/>
      <c r="G9" s="6"/>
      <c r="H9" s="6"/>
    </row>
    <row r="10" spans="1:11" x14ac:dyDescent="0.25">
      <c r="A10" t="s">
        <v>11</v>
      </c>
      <c r="B10" s="6" t="s">
        <v>7</v>
      </c>
      <c r="C10" s="6"/>
      <c r="D10" s="7">
        <v>0.12</v>
      </c>
      <c r="E10" s="6"/>
      <c r="F10" s="6"/>
      <c r="G10" s="6"/>
      <c r="H10" s="6"/>
    </row>
    <row r="11" spans="1:11" x14ac:dyDescent="0.25">
      <c r="B11" s="8" t="s">
        <v>6</v>
      </c>
      <c r="C11" s="8">
        <v>0</v>
      </c>
      <c r="D11" s="8">
        <v>1</v>
      </c>
      <c r="E11" s="8">
        <v>2</v>
      </c>
      <c r="F11" s="8">
        <v>3</v>
      </c>
      <c r="G11" s="8">
        <v>4</v>
      </c>
      <c r="H11" s="6"/>
    </row>
    <row r="12" spans="1:11" x14ac:dyDescent="0.25">
      <c r="B12" s="8" t="s">
        <v>78</v>
      </c>
      <c r="C12" s="8">
        <v>-150</v>
      </c>
      <c r="D12" s="8">
        <v>30</v>
      </c>
      <c r="E12" s="8">
        <v>70</v>
      </c>
      <c r="F12" s="8">
        <v>70</v>
      </c>
      <c r="G12" s="8">
        <v>45</v>
      </c>
      <c r="H12" s="6"/>
    </row>
    <row r="13" spans="1:11" x14ac:dyDescent="0.25">
      <c r="B13" s="8" t="s">
        <v>5</v>
      </c>
      <c r="C13" s="8">
        <f>1/(1+$D10)^C11</f>
        <v>1</v>
      </c>
      <c r="D13" s="8">
        <f t="shared" ref="D13:G13" si="0">1/(1+$D10)^D11</f>
        <v>0.89285714285714279</v>
      </c>
      <c r="E13" s="8">
        <f t="shared" si="0"/>
        <v>0.79719387755102034</v>
      </c>
      <c r="F13" s="8">
        <f t="shared" si="0"/>
        <v>0.71178024781341087</v>
      </c>
      <c r="G13" s="8">
        <f t="shared" si="0"/>
        <v>0.63551807840483121</v>
      </c>
      <c r="H13" s="6"/>
    </row>
    <row r="14" spans="1:11" x14ac:dyDescent="0.25">
      <c r="B14" s="8" t="s">
        <v>10</v>
      </c>
      <c r="C14" s="8">
        <f>C12*C13</f>
        <v>-150</v>
      </c>
      <c r="D14" s="21">
        <f>D12*D13</f>
        <v>26.785714285714285</v>
      </c>
      <c r="E14" s="21">
        <f t="shared" ref="E14:G14" si="1">E12*E13</f>
        <v>55.803571428571423</v>
      </c>
      <c r="F14" s="21">
        <f t="shared" si="1"/>
        <v>49.824617346938759</v>
      </c>
      <c r="G14" s="21">
        <f t="shared" si="1"/>
        <v>28.598313528217403</v>
      </c>
      <c r="H14" s="75">
        <f>SUM(C14:G14)</f>
        <v>11.012216589441856</v>
      </c>
      <c r="I14" t="s">
        <v>79</v>
      </c>
    </row>
    <row r="15" spans="1:11" x14ac:dyDescent="0.25">
      <c r="B15" s="6"/>
      <c r="C15" s="6"/>
      <c r="D15" s="6"/>
      <c r="E15" s="6"/>
      <c r="F15" s="6"/>
      <c r="G15" s="6"/>
      <c r="H15" s="6"/>
    </row>
    <row r="16" spans="1:11" x14ac:dyDescent="0.25">
      <c r="B16" s="61" t="s">
        <v>8</v>
      </c>
      <c r="C16" s="61"/>
      <c r="D16" s="61"/>
      <c r="E16" s="61"/>
      <c r="F16" s="61"/>
      <c r="G16" s="61"/>
      <c r="H16" s="6"/>
    </row>
    <row r="17" spans="2:8" x14ac:dyDescent="0.25">
      <c r="B17" s="6"/>
      <c r="C17" s="6"/>
      <c r="D17" s="6"/>
      <c r="E17" s="6"/>
      <c r="F17" s="6"/>
      <c r="G17" s="6"/>
      <c r="H17" s="6"/>
    </row>
    <row r="18" spans="2:8" x14ac:dyDescent="0.25">
      <c r="B18" s="6" t="s">
        <v>7</v>
      </c>
      <c r="C18" s="6"/>
      <c r="D18" s="7">
        <v>0.12</v>
      </c>
      <c r="E18" s="6"/>
      <c r="F18" s="6"/>
      <c r="G18" s="6"/>
      <c r="H18" s="6"/>
    </row>
    <row r="19" spans="2:8" x14ac:dyDescent="0.25">
      <c r="B19" s="8" t="s">
        <v>6</v>
      </c>
      <c r="C19" s="8">
        <v>1</v>
      </c>
      <c r="D19" s="8">
        <v>2</v>
      </c>
      <c r="E19" s="8">
        <v>3</v>
      </c>
      <c r="F19" s="8">
        <v>4</v>
      </c>
      <c r="G19" s="8">
        <v>5</v>
      </c>
      <c r="H19" s="6"/>
    </row>
    <row r="20" spans="2:8" x14ac:dyDescent="0.25">
      <c r="B20" s="8" t="s">
        <v>80</v>
      </c>
      <c r="C20" s="8">
        <f>C12</f>
        <v>-150</v>
      </c>
      <c r="D20" s="8">
        <f t="shared" ref="D20:G20" si="2">D12</f>
        <v>30</v>
      </c>
      <c r="E20" s="8">
        <f t="shared" si="2"/>
        <v>70</v>
      </c>
      <c r="F20" s="8">
        <f t="shared" si="2"/>
        <v>70</v>
      </c>
      <c r="G20" s="8">
        <f t="shared" si="2"/>
        <v>45</v>
      </c>
      <c r="H20" s="6"/>
    </row>
    <row r="21" spans="2:8" x14ac:dyDescent="0.25">
      <c r="B21" s="8" t="s">
        <v>5</v>
      </c>
      <c r="C21" s="73">
        <f>1/(1+$D18)^C19</f>
        <v>0.89285714285714279</v>
      </c>
      <c r="D21" s="73">
        <f t="shared" ref="D21:G21" si="3">1/(1+$D18)^D19</f>
        <v>0.79719387755102034</v>
      </c>
      <c r="E21" s="73">
        <f t="shared" si="3"/>
        <v>0.71178024781341087</v>
      </c>
      <c r="F21" s="73">
        <f t="shared" si="3"/>
        <v>0.63551807840483121</v>
      </c>
      <c r="G21" s="73">
        <f t="shared" si="3"/>
        <v>0.56742685571859919</v>
      </c>
      <c r="H21" s="6"/>
    </row>
    <row r="22" spans="2:8" x14ac:dyDescent="0.25">
      <c r="B22" s="8" t="s">
        <v>10</v>
      </c>
      <c r="C22" s="73">
        <f>C20*C21</f>
        <v>-133.92857142857142</v>
      </c>
      <c r="D22" s="73">
        <f t="shared" ref="D22:G22" si="4">D20*D21</f>
        <v>23.91581632653061</v>
      </c>
      <c r="E22" s="73">
        <f t="shared" si="4"/>
        <v>49.824617346938759</v>
      </c>
      <c r="F22" s="73">
        <f t="shared" si="4"/>
        <v>44.486265488338184</v>
      </c>
      <c r="G22" s="73">
        <f t="shared" si="4"/>
        <v>25.534208507336963</v>
      </c>
      <c r="H22" s="74">
        <f>SUM(C22:G22)</f>
        <v>9.8323362405730919</v>
      </c>
    </row>
    <row r="23" spans="2:8" x14ac:dyDescent="0.25">
      <c r="B23" s="77" t="s">
        <v>81</v>
      </c>
      <c r="C23" s="78">
        <f>C22</f>
        <v>-133.92857142857142</v>
      </c>
      <c r="D23" s="78">
        <f>C23+D22</f>
        <v>-110.01275510204081</v>
      </c>
      <c r="E23" s="78">
        <f>D23+E22</f>
        <v>-60.188137755102055</v>
      </c>
      <c r="F23" s="78">
        <f t="shared" ref="F23:G23" si="5">E23+F22</f>
        <v>-15.701872266763871</v>
      </c>
      <c r="G23" s="78">
        <f t="shared" si="5"/>
        <v>9.8323362405730919</v>
      </c>
      <c r="H23" s="6"/>
    </row>
    <row r="24" spans="2:8" ht="31.15" customHeight="1" x14ac:dyDescent="0.25">
      <c r="B24" s="63" t="s">
        <v>46</v>
      </c>
      <c r="C24" s="63"/>
      <c r="D24" s="63"/>
      <c r="E24" s="63"/>
      <c r="F24" s="63"/>
      <c r="G24" s="63"/>
      <c r="H24" s="6"/>
    </row>
    <row r="25" spans="2:8" x14ac:dyDescent="0.25">
      <c r="B25" s="6"/>
      <c r="C25" s="6"/>
      <c r="D25" s="6"/>
      <c r="E25" s="6"/>
      <c r="F25" s="76">
        <f>NPV(12%,C20:G20)</f>
        <v>9.8323362405730812</v>
      </c>
      <c r="G25" s="6"/>
      <c r="H25" s="6"/>
    </row>
    <row r="26" spans="2:8" x14ac:dyDescent="0.25">
      <c r="B26" s="6"/>
      <c r="C26" s="6"/>
      <c r="D26" s="6"/>
      <c r="E26" s="6"/>
      <c r="F26" s="6"/>
      <c r="G26" s="6"/>
      <c r="H26" s="6"/>
    </row>
    <row r="27" spans="2:8" x14ac:dyDescent="0.25">
      <c r="B27" s="63" t="s">
        <v>9</v>
      </c>
      <c r="C27" s="61"/>
      <c r="D27" s="61"/>
      <c r="E27" s="61"/>
      <c r="F27" s="61"/>
      <c r="G27" s="61"/>
      <c r="H27" s="61"/>
    </row>
    <row r="28" spans="2:8" x14ac:dyDescent="0.25">
      <c r="B28" s="61"/>
      <c r="C28" s="61"/>
      <c r="D28" s="61"/>
      <c r="E28" s="61"/>
      <c r="F28" s="61"/>
      <c r="G28" s="61"/>
      <c r="H28" s="61"/>
    </row>
    <row r="29" spans="2:8" x14ac:dyDescent="0.25">
      <c r="B29" s="61"/>
      <c r="C29" s="61"/>
      <c r="D29" s="61"/>
      <c r="E29" s="61"/>
      <c r="F29" s="61"/>
      <c r="G29" s="61"/>
      <c r="H29" s="61"/>
    </row>
    <row r="30" spans="2:8" x14ac:dyDescent="0.25">
      <c r="B30" s="61"/>
      <c r="C30" s="61"/>
      <c r="D30" s="61"/>
      <c r="E30" s="61"/>
      <c r="F30" s="61"/>
      <c r="G30" s="61"/>
      <c r="H30" s="61"/>
    </row>
    <row r="31" spans="2:8" x14ac:dyDescent="0.25">
      <c r="B31" s="6"/>
      <c r="C31" s="6"/>
      <c r="D31" s="6"/>
      <c r="E31" s="6"/>
      <c r="F31" s="6"/>
      <c r="G31" s="6"/>
      <c r="H31" s="6"/>
    </row>
    <row r="32" spans="2:8" x14ac:dyDescent="0.25">
      <c r="B32" s="6" t="s">
        <v>44</v>
      </c>
      <c r="C32" s="6"/>
      <c r="D32" s="6"/>
      <c r="E32" s="6"/>
      <c r="F32" s="6"/>
      <c r="G32" s="6"/>
      <c r="H32" s="6"/>
    </row>
    <row r="33" spans="1:8" x14ac:dyDescent="0.25">
      <c r="B33" s="6"/>
      <c r="C33" s="6"/>
      <c r="D33" s="6"/>
      <c r="E33" s="6"/>
      <c r="F33" s="6"/>
      <c r="G33" s="6"/>
      <c r="H33" s="6"/>
    </row>
    <row r="34" spans="1:8" x14ac:dyDescent="0.25">
      <c r="A34" t="s">
        <v>12</v>
      </c>
      <c r="B34" s="6"/>
      <c r="C34" s="6"/>
      <c r="D34" s="6"/>
      <c r="E34" s="6"/>
      <c r="F34" s="6"/>
      <c r="G34" s="6"/>
      <c r="H34" s="6"/>
    </row>
    <row r="35" spans="1:8" x14ac:dyDescent="0.25">
      <c r="B35" s="6" t="s">
        <v>7</v>
      </c>
      <c r="C35" s="6"/>
      <c r="D35" s="7">
        <v>0.12</v>
      </c>
      <c r="E35" s="7">
        <v>0.13</v>
      </c>
      <c r="F35" s="7">
        <v>0.14000000000000001</v>
      </c>
      <c r="G35" s="7">
        <v>0.14000000000000001</v>
      </c>
      <c r="H35" s="6"/>
    </row>
    <row r="36" spans="1:8" x14ac:dyDescent="0.25">
      <c r="B36" s="8" t="s">
        <v>6</v>
      </c>
      <c r="C36" s="8">
        <v>0</v>
      </c>
      <c r="D36" s="8">
        <v>1</v>
      </c>
      <c r="E36" s="8">
        <v>2</v>
      </c>
      <c r="F36" s="8">
        <v>3</v>
      </c>
      <c r="G36" s="8">
        <v>4</v>
      </c>
      <c r="H36" s="6"/>
    </row>
    <row r="37" spans="1:8" x14ac:dyDescent="0.25">
      <c r="B37" s="8" t="s">
        <v>3</v>
      </c>
      <c r="C37" s="8">
        <v>-150</v>
      </c>
      <c r="D37" s="8">
        <v>30</v>
      </c>
      <c r="E37" s="8">
        <v>70</v>
      </c>
      <c r="F37" s="8">
        <v>70</v>
      </c>
      <c r="G37" s="8">
        <v>45</v>
      </c>
      <c r="H37" s="6"/>
    </row>
    <row r="38" spans="1:8" x14ac:dyDescent="0.25">
      <c r="B38" s="8" t="s">
        <v>5</v>
      </c>
      <c r="C38" s="8">
        <f>1/(1+D35)^C36</f>
        <v>1</v>
      </c>
      <c r="D38" s="8"/>
      <c r="E38" s="8"/>
      <c r="F38" s="8"/>
      <c r="G38" s="8"/>
      <c r="H38" s="6"/>
    </row>
    <row r="39" spans="1:8" x14ac:dyDescent="0.25">
      <c r="B39" s="8" t="s">
        <v>10</v>
      </c>
      <c r="C39" s="8">
        <f>C37*C38</f>
        <v>-150</v>
      </c>
      <c r="D39" s="8"/>
      <c r="E39" s="8"/>
      <c r="F39" s="8"/>
      <c r="G39" s="8"/>
      <c r="H39" s="6"/>
    </row>
    <row r="40" spans="1:8" s="27" customFormat="1" ht="5.45" customHeight="1" x14ac:dyDescent="0.25">
      <c r="B40" s="31"/>
      <c r="C40" s="31"/>
      <c r="D40" s="31"/>
      <c r="E40" s="31"/>
      <c r="F40" s="31"/>
      <c r="G40" s="31"/>
      <c r="H40" s="31"/>
    </row>
    <row r="41" spans="1:8" x14ac:dyDescent="0.25">
      <c r="B41" s="6"/>
      <c r="C41" s="6"/>
      <c r="D41" s="6"/>
      <c r="E41" s="6"/>
      <c r="F41" s="6"/>
      <c r="G41" s="6"/>
      <c r="H41" s="6"/>
    </row>
    <row r="42" spans="1:8" x14ac:dyDescent="0.25">
      <c r="B42" s="62" t="s">
        <v>13</v>
      </c>
      <c r="C42" s="61"/>
      <c r="D42" s="61"/>
      <c r="E42" s="61"/>
      <c r="F42" s="61"/>
      <c r="G42" s="61"/>
      <c r="H42" s="6"/>
    </row>
    <row r="43" spans="1:8" x14ac:dyDescent="0.25">
      <c r="B43" s="6"/>
      <c r="C43" s="6"/>
      <c r="D43" s="6"/>
      <c r="E43" s="6"/>
      <c r="F43" s="6"/>
      <c r="G43" s="6"/>
      <c r="H43" s="6"/>
    </row>
    <row r="44" spans="1:8" x14ac:dyDescent="0.25">
      <c r="D44" t="s">
        <v>86</v>
      </c>
      <c r="F44" s="82">
        <f>SUM(D14:G14)</f>
        <v>161.01221658944186</v>
      </c>
    </row>
    <row r="46" spans="1:8" x14ac:dyDescent="0.25">
      <c r="D46" t="s">
        <v>87</v>
      </c>
      <c r="F46">
        <f>C14</f>
        <v>-150</v>
      </c>
    </row>
    <row r="48" spans="1:8" x14ac:dyDescent="0.25">
      <c r="C48" s="80">
        <f>F44/ABS(F46)</f>
        <v>1.0734147772629457</v>
      </c>
      <c r="D48" t="s">
        <v>88</v>
      </c>
      <c r="G48" t="s">
        <v>92</v>
      </c>
    </row>
    <row r="49" spans="2:7" x14ac:dyDescent="0.25">
      <c r="G49" t="s">
        <v>89</v>
      </c>
    </row>
    <row r="50" spans="2:7" x14ac:dyDescent="0.25">
      <c r="B50" t="s">
        <v>91</v>
      </c>
      <c r="C50" s="83">
        <f>H14/ABS(C14)</f>
        <v>7.3414777262945707E-2</v>
      </c>
      <c r="E50" t="s">
        <v>93</v>
      </c>
    </row>
    <row r="51" spans="2:7" s="27" customFormat="1" ht="6" customHeight="1" x14ac:dyDescent="0.25"/>
    <row r="52" spans="2:7" x14ac:dyDescent="0.25">
      <c r="B52" s="62" t="s">
        <v>14</v>
      </c>
      <c r="C52" s="61"/>
      <c r="D52" s="61"/>
      <c r="E52" s="61"/>
      <c r="F52" s="61"/>
      <c r="G52" s="61"/>
    </row>
    <row r="53" spans="2:7" x14ac:dyDescent="0.25">
      <c r="B53" s="6"/>
      <c r="C53" s="6"/>
      <c r="D53" s="6"/>
      <c r="E53" s="6"/>
      <c r="F53" s="6" t="s">
        <v>90</v>
      </c>
      <c r="G53" s="6"/>
    </row>
    <row r="54" spans="2:7" x14ac:dyDescent="0.25">
      <c r="B54" s="61" t="s">
        <v>15</v>
      </c>
      <c r="C54" s="61"/>
      <c r="D54" s="61"/>
      <c r="E54" s="61"/>
      <c r="F54" s="61"/>
      <c r="G54" s="61"/>
    </row>
    <row r="55" spans="2:7" x14ac:dyDescent="0.25">
      <c r="B55" s="6"/>
      <c r="C55" s="6"/>
      <c r="D55" s="6"/>
      <c r="E55" s="6"/>
      <c r="F55" s="6"/>
      <c r="G55" s="6"/>
    </row>
    <row r="56" spans="2:7" s="27" customFormat="1" ht="6.6" customHeight="1" x14ac:dyDescent="0.25">
      <c r="B56" s="31"/>
      <c r="C56" s="31"/>
      <c r="D56" s="31"/>
      <c r="E56" s="31"/>
      <c r="F56" s="31"/>
      <c r="G56" s="31"/>
    </row>
    <row r="57" spans="2:7" x14ac:dyDescent="0.25">
      <c r="B57" s="62" t="s">
        <v>16</v>
      </c>
      <c r="C57" s="61"/>
      <c r="D57" s="61"/>
      <c r="E57" s="61"/>
      <c r="F57" s="61"/>
      <c r="G57" s="61"/>
    </row>
    <row r="58" spans="2:7" x14ac:dyDescent="0.25">
      <c r="B58" s="6"/>
      <c r="C58" s="6"/>
      <c r="D58" s="6"/>
      <c r="E58" s="6"/>
      <c r="F58" s="6"/>
      <c r="G58" s="6"/>
    </row>
    <row r="59" spans="2:7" x14ac:dyDescent="0.25">
      <c r="B59" s="6" t="s">
        <v>7</v>
      </c>
      <c r="C59" s="6"/>
      <c r="D59" s="7">
        <v>0.12</v>
      </c>
      <c r="E59" s="6"/>
      <c r="F59" s="6"/>
      <c r="G59" s="6"/>
    </row>
    <row r="60" spans="2:7" x14ac:dyDescent="0.25">
      <c r="B60" s="8" t="s">
        <v>6</v>
      </c>
      <c r="C60" s="8">
        <v>0</v>
      </c>
      <c r="D60" s="8">
        <v>1</v>
      </c>
      <c r="E60" s="8">
        <v>2</v>
      </c>
      <c r="F60" s="8">
        <v>3</v>
      </c>
      <c r="G60" s="8">
        <v>4</v>
      </c>
    </row>
    <row r="61" spans="2:7" x14ac:dyDescent="0.25">
      <c r="B61" s="8" t="s">
        <v>3</v>
      </c>
      <c r="C61" s="8">
        <v>-150</v>
      </c>
      <c r="D61" s="8">
        <v>30</v>
      </c>
      <c r="E61" s="8">
        <v>70</v>
      </c>
      <c r="F61" s="8">
        <v>70</v>
      </c>
      <c r="G61" s="8">
        <v>45</v>
      </c>
    </row>
    <row r="62" spans="2:7" x14ac:dyDescent="0.25">
      <c r="B62" s="8" t="s">
        <v>5</v>
      </c>
      <c r="C62" s="8">
        <f>1/(1+$D59)^C60</f>
        <v>1</v>
      </c>
      <c r="D62" s="8">
        <f t="shared" ref="D62:G62" si="6">1/(1+$D59)^D60</f>
        <v>0.89285714285714279</v>
      </c>
      <c r="E62" s="8">
        <f t="shared" si="6"/>
        <v>0.79719387755102034</v>
      </c>
      <c r="F62" s="8">
        <f t="shared" si="6"/>
        <v>0.71178024781341087</v>
      </c>
      <c r="G62" s="8">
        <f t="shared" si="6"/>
        <v>0.63551807840483121</v>
      </c>
    </row>
    <row r="63" spans="2:7" ht="13.9" customHeight="1" x14ac:dyDescent="0.25">
      <c r="B63" s="9" t="s">
        <v>10</v>
      </c>
      <c r="C63" s="8">
        <f>C61*C62</f>
        <v>-150</v>
      </c>
      <c r="D63" s="8">
        <f t="shared" ref="D63:G63" si="7">D61*D62</f>
        <v>26.785714285714285</v>
      </c>
      <c r="E63" s="8">
        <f t="shared" si="7"/>
        <v>55.803571428571423</v>
      </c>
      <c r="F63" s="8">
        <f t="shared" si="7"/>
        <v>49.824617346938759</v>
      </c>
      <c r="G63" s="8">
        <f t="shared" si="7"/>
        <v>28.598313528217403</v>
      </c>
    </row>
    <row r="64" spans="2:7" ht="28.15" customHeight="1" x14ac:dyDescent="0.25">
      <c r="B64" s="9" t="s">
        <v>30</v>
      </c>
      <c r="C64" s="20">
        <f>C63</f>
        <v>-150</v>
      </c>
      <c r="D64" s="20">
        <f>C64+D63</f>
        <v>-123.21428571428572</v>
      </c>
      <c r="E64" s="20">
        <f t="shared" ref="E64:G64" si="8">D64+E63</f>
        <v>-67.410714285714306</v>
      </c>
      <c r="F64" s="79">
        <f t="shared" si="8"/>
        <v>-17.586096938775547</v>
      </c>
      <c r="G64" s="20">
        <f t="shared" si="8"/>
        <v>11.012216589441856</v>
      </c>
    </row>
    <row r="66" spans="7:9" x14ac:dyDescent="0.25">
      <c r="H66" t="s">
        <v>82</v>
      </c>
    </row>
    <row r="67" spans="7:9" x14ac:dyDescent="0.25">
      <c r="H67">
        <f>ABS(F64)/G63</f>
        <v>0.61493475555555699</v>
      </c>
    </row>
    <row r="68" spans="7:9" x14ac:dyDescent="0.25">
      <c r="G68" t="s">
        <v>83</v>
      </c>
      <c r="H68" s="81">
        <f>H67*12</f>
        <v>7.3792170666666834</v>
      </c>
      <c r="I68" t="s">
        <v>84</v>
      </c>
    </row>
    <row r="70" spans="7:9" x14ac:dyDescent="0.25">
      <c r="G70" t="s">
        <v>83</v>
      </c>
      <c r="H70" s="82">
        <f>H67*365</f>
        <v>224.45118577777831</v>
      </c>
      <c r="I70" t="s">
        <v>85</v>
      </c>
    </row>
    <row r="81" s="27" customFormat="1" ht="6" customHeight="1" x14ac:dyDescent="0.25"/>
  </sheetData>
  <mergeCells count="9">
    <mergeCell ref="B4:J6"/>
    <mergeCell ref="B16:G16"/>
    <mergeCell ref="B54:G54"/>
    <mergeCell ref="B57:G57"/>
    <mergeCell ref="B24:G24"/>
    <mergeCell ref="B27:H30"/>
    <mergeCell ref="B8:G8"/>
    <mergeCell ref="B42:G42"/>
    <mergeCell ref="B52:G52"/>
  </mergeCells>
  <pageMargins left="0.7" right="0.7" top="0.75" bottom="0.75" header="0.3" footer="0.3"/>
  <drawing r:id="rId1"/>
  <legacyDrawing r:id="rId2"/>
  <oleObjects>
    <mc:AlternateContent xmlns:mc="http://schemas.openxmlformats.org/markup-compatibility/2006">
      <mc:Choice Requires="x14">
        <oleObject progId="Equation.3" shapeId="2049" r:id="rId3">
          <objectPr defaultSize="0" autoPict="0" r:id="rId4">
            <anchor moveWithCells="1" sizeWithCells="1">
              <from>
                <xdr:col>1</xdr:col>
                <xdr:colOff>0</xdr:colOff>
                <xdr:row>43</xdr:row>
                <xdr:rowOff>0</xdr:rowOff>
              </from>
              <to>
                <xdr:col>1</xdr:col>
                <xdr:colOff>2676525</xdr:colOff>
                <xdr:row>47</xdr:row>
                <xdr:rowOff>66675</xdr:rowOff>
              </to>
            </anchor>
          </objectPr>
        </oleObject>
      </mc:Choice>
      <mc:Fallback>
        <oleObject progId="Equation.3" shapeId="2049" r:id="rId3"/>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22"/>
  <sheetViews>
    <sheetView workbookViewId="0">
      <selection activeCell="F24" sqref="F24"/>
    </sheetView>
  </sheetViews>
  <sheetFormatPr defaultRowHeight="15" x14ac:dyDescent="0.25"/>
  <cols>
    <col min="3" max="3" width="14.28515625" bestFit="1" customWidth="1"/>
    <col min="4" max="4" width="12.28515625" customWidth="1"/>
    <col min="5" max="5" width="13.7109375" customWidth="1"/>
    <col min="6" max="6" width="13.28515625" customWidth="1"/>
    <col min="9" max="9" width="14.28515625" bestFit="1" customWidth="1"/>
    <col min="10" max="10" width="13.5703125" customWidth="1"/>
    <col min="11" max="11" width="11.7109375" customWidth="1"/>
  </cols>
  <sheetData>
    <row r="2" spans="2:12" x14ac:dyDescent="0.25">
      <c r="B2" s="60" t="s">
        <v>48</v>
      </c>
      <c r="C2" s="60"/>
      <c r="D2" s="60"/>
      <c r="E2" s="60"/>
      <c r="F2" s="60"/>
      <c r="G2" s="60"/>
      <c r="H2" s="60"/>
      <c r="I2" s="60"/>
      <c r="J2" s="60"/>
      <c r="K2" s="60"/>
      <c r="L2" s="60"/>
    </row>
    <row r="3" spans="2:12" ht="19.149999999999999" customHeight="1" x14ac:dyDescent="0.25">
      <c r="B3" s="60"/>
      <c r="C3" s="60"/>
      <c r="D3" s="60"/>
      <c r="E3" s="60"/>
      <c r="F3" s="60"/>
      <c r="G3" s="60"/>
      <c r="H3" s="60"/>
      <c r="I3" s="60"/>
      <c r="J3" s="60"/>
      <c r="K3" s="60"/>
      <c r="L3" s="60"/>
    </row>
    <row r="4" spans="2:12" x14ac:dyDescent="0.25">
      <c r="B4" s="60"/>
      <c r="C4" s="60"/>
      <c r="D4" s="60"/>
      <c r="E4" s="60"/>
      <c r="F4" s="60"/>
      <c r="G4" s="60"/>
      <c r="H4" s="60"/>
      <c r="I4" s="60"/>
      <c r="J4" s="60"/>
      <c r="K4" s="60"/>
      <c r="L4" s="60"/>
    </row>
    <row r="5" spans="2:12" ht="25.9" customHeight="1" x14ac:dyDescent="0.25">
      <c r="B5" s="60"/>
      <c r="C5" s="60"/>
      <c r="D5" s="60"/>
      <c r="E5" s="60"/>
      <c r="F5" s="60"/>
      <c r="G5" s="60"/>
      <c r="H5" s="60"/>
      <c r="I5" s="60"/>
      <c r="J5" s="60"/>
      <c r="K5" s="60"/>
      <c r="L5" s="60"/>
    </row>
    <row r="6" spans="2:12" x14ac:dyDescent="0.25">
      <c r="B6" s="60"/>
      <c r="C6" s="60"/>
      <c r="D6" s="60"/>
      <c r="E6" s="60"/>
      <c r="F6" s="60"/>
      <c r="G6" s="60"/>
      <c r="H6" s="60"/>
      <c r="I6" s="60"/>
      <c r="J6" s="60"/>
      <c r="K6" s="60"/>
      <c r="L6" s="60"/>
    </row>
    <row r="11" spans="2:12" ht="16.5" thickBot="1" x14ac:dyDescent="0.3">
      <c r="B11" s="14" t="s">
        <v>56</v>
      </c>
      <c r="E11" s="37">
        <v>0.1</v>
      </c>
      <c r="H11" s="14" t="s">
        <v>56</v>
      </c>
      <c r="K11" s="44">
        <f>C21</f>
        <v>0.25519310712284815</v>
      </c>
    </row>
    <row r="12" spans="2:12" ht="21" thickBot="1" x14ac:dyDescent="0.4">
      <c r="B12" s="32" t="s">
        <v>49</v>
      </c>
      <c r="C12" s="33" t="s">
        <v>50</v>
      </c>
      <c r="D12" s="33" t="s">
        <v>54</v>
      </c>
      <c r="E12" s="33" t="s">
        <v>55</v>
      </c>
      <c r="F12" s="33" t="s">
        <v>57</v>
      </c>
      <c r="H12" s="32" t="s">
        <v>49</v>
      </c>
      <c r="I12" s="33" t="s">
        <v>50</v>
      </c>
      <c r="J12" s="33" t="s">
        <v>51</v>
      </c>
      <c r="K12" s="33" t="s">
        <v>52</v>
      </c>
    </row>
    <row r="13" spans="2:12" ht="16.5" thickBot="1" x14ac:dyDescent="0.3">
      <c r="B13" s="34">
        <v>0</v>
      </c>
      <c r="C13" s="39">
        <v>-100000</v>
      </c>
      <c r="D13" s="38">
        <f>1/(1+$E$11)^B13</f>
        <v>1</v>
      </c>
      <c r="E13" s="39">
        <f>C13*D13</f>
        <v>-100000</v>
      </c>
      <c r="F13" s="39">
        <f>E13</f>
        <v>-100000</v>
      </c>
      <c r="H13" s="34">
        <v>5</v>
      </c>
      <c r="I13" s="41">
        <v>25000</v>
      </c>
      <c r="J13" s="38">
        <f>(1+$K$11)^($B$19-B14)</f>
        <v>3.1156791520697071</v>
      </c>
      <c r="K13" s="41">
        <f>I13*J13</f>
        <v>77891.978801742676</v>
      </c>
    </row>
    <row r="14" spans="2:12" ht="16.5" thickBot="1" x14ac:dyDescent="0.3">
      <c r="B14" s="34">
        <v>1</v>
      </c>
      <c r="C14" s="39">
        <v>25000</v>
      </c>
      <c r="D14" s="38">
        <f t="shared" ref="D14:D19" si="0">1/(1+$E$11)^B14</f>
        <v>0.90909090909090906</v>
      </c>
      <c r="E14" s="39">
        <f t="shared" ref="E14:E19" si="1">C14*D14</f>
        <v>22727.272727272728</v>
      </c>
      <c r="F14" s="39">
        <f>F13+E14</f>
        <v>-77272.727272727265</v>
      </c>
      <c r="H14" s="34">
        <v>4</v>
      </c>
      <c r="I14" s="41">
        <v>30000</v>
      </c>
      <c r="J14" s="38">
        <f t="shared" ref="J14:J18" si="2">(1+$K$11)^($B$19-B15)</f>
        <v>2.4822309287623976</v>
      </c>
      <c r="K14" s="41">
        <f t="shared" ref="K14:K18" si="3">I14*J14</f>
        <v>74466.927862871933</v>
      </c>
    </row>
    <row r="15" spans="2:12" ht="16.5" thickBot="1" x14ac:dyDescent="0.3">
      <c r="B15" s="34">
        <v>2</v>
      </c>
      <c r="C15" s="39">
        <v>30000</v>
      </c>
      <c r="D15" s="38">
        <f t="shared" si="0"/>
        <v>0.82644628099173545</v>
      </c>
      <c r="E15" s="39">
        <f t="shared" si="1"/>
        <v>24793.388429752064</v>
      </c>
      <c r="F15" s="39">
        <f t="shared" ref="F15:F19" si="4">F14+E15</f>
        <v>-52479.338842975201</v>
      </c>
      <c r="H15" s="34">
        <v>3</v>
      </c>
      <c r="I15" s="41">
        <v>35000</v>
      </c>
      <c r="J15" s="38">
        <f t="shared" si="2"/>
        <v>1.9775689610439016</v>
      </c>
      <c r="K15" s="41">
        <f t="shared" si="3"/>
        <v>69214.913636536556</v>
      </c>
    </row>
    <row r="16" spans="2:12" ht="16.5" thickBot="1" x14ac:dyDescent="0.3">
      <c r="B16" s="34">
        <v>3</v>
      </c>
      <c r="C16" s="39">
        <v>35000</v>
      </c>
      <c r="D16" s="38">
        <f t="shared" si="0"/>
        <v>0.75131480090157754</v>
      </c>
      <c r="E16" s="39">
        <f t="shared" si="1"/>
        <v>26296.018031555213</v>
      </c>
      <c r="F16" s="39">
        <f t="shared" si="4"/>
        <v>-26183.320811419988</v>
      </c>
      <c r="H16" s="34">
        <v>2</v>
      </c>
      <c r="I16" s="41">
        <v>40000</v>
      </c>
      <c r="J16" s="38">
        <f t="shared" si="2"/>
        <v>1.5755097361687098</v>
      </c>
      <c r="K16" s="41">
        <f t="shared" si="3"/>
        <v>63020.389446748391</v>
      </c>
    </row>
    <row r="17" spans="2:11" ht="16.5" thickBot="1" x14ac:dyDescent="0.3">
      <c r="B17" s="34">
        <v>4</v>
      </c>
      <c r="C17" s="39">
        <v>40000</v>
      </c>
      <c r="D17" s="38">
        <f t="shared" si="0"/>
        <v>0.68301345536507052</v>
      </c>
      <c r="E17" s="39">
        <f t="shared" si="1"/>
        <v>27320.538214602821</v>
      </c>
      <c r="F17" s="39">
        <f t="shared" si="4"/>
        <v>1137.2174031828326</v>
      </c>
      <c r="H17" s="34">
        <v>1</v>
      </c>
      <c r="I17" s="41">
        <v>45000</v>
      </c>
      <c r="J17" s="38">
        <f t="shared" si="2"/>
        <v>1.2551931071228482</v>
      </c>
      <c r="K17" s="41">
        <f t="shared" si="3"/>
        <v>56483.689820528169</v>
      </c>
    </row>
    <row r="18" spans="2:11" ht="16.5" thickBot="1" x14ac:dyDescent="0.3">
      <c r="B18" s="34">
        <v>5</v>
      </c>
      <c r="C18" s="39">
        <v>45000</v>
      </c>
      <c r="D18" s="38">
        <f t="shared" si="0"/>
        <v>0.62092132305915493</v>
      </c>
      <c r="E18" s="39">
        <f t="shared" si="1"/>
        <v>27941.459537661973</v>
      </c>
      <c r="F18" s="39">
        <f t="shared" si="4"/>
        <v>29078.676940844805</v>
      </c>
      <c r="H18" s="34">
        <v>0</v>
      </c>
      <c r="I18" s="41">
        <v>50000</v>
      </c>
      <c r="J18" s="38">
        <f t="shared" si="2"/>
        <v>1</v>
      </c>
      <c r="K18" s="41">
        <f t="shared" si="3"/>
        <v>50000</v>
      </c>
    </row>
    <row r="19" spans="2:11" ht="16.5" thickBot="1" x14ac:dyDescent="0.3">
      <c r="B19" s="34">
        <v>6</v>
      </c>
      <c r="C19" s="40">
        <v>50000</v>
      </c>
      <c r="D19" s="38">
        <f t="shared" si="0"/>
        <v>0.56447393005377722</v>
      </c>
      <c r="E19" s="39">
        <f t="shared" si="1"/>
        <v>28223.696502688861</v>
      </c>
      <c r="F19" s="39">
        <f t="shared" si="4"/>
        <v>57302.373443533666</v>
      </c>
      <c r="H19" s="34"/>
      <c r="I19" s="35"/>
      <c r="J19" s="36" t="s">
        <v>53</v>
      </c>
      <c r="K19" s="42">
        <f>SUM(K13:K18)</f>
        <v>391077.8995684277</v>
      </c>
    </row>
    <row r="21" spans="2:11" ht="15.75" x14ac:dyDescent="0.25">
      <c r="B21" s="6" t="s">
        <v>58</v>
      </c>
      <c r="C21" s="43">
        <f>IRR(C13:C19)</f>
        <v>0.25519310712284815</v>
      </c>
      <c r="I21" s="45">
        <f>-C13*(1+K11)^B19</f>
        <v>391077.89956842567</v>
      </c>
    </row>
    <row r="22" spans="2:11" x14ac:dyDescent="0.25">
      <c r="B22" s="6" t="s">
        <v>59</v>
      </c>
      <c r="C22" s="6"/>
    </row>
  </sheetData>
  <mergeCells count="1">
    <mergeCell ref="B2:L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26"/>
  <sheetViews>
    <sheetView workbookViewId="0">
      <selection activeCell="I26" sqref="I26"/>
    </sheetView>
  </sheetViews>
  <sheetFormatPr defaultRowHeight="15" x14ac:dyDescent="0.25"/>
  <cols>
    <col min="2" max="2" width="31.5703125" customWidth="1"/>
  </cols>
  <sheetData>
    <row r="2" spans="1:11" ht="15.75" x14ac:dyDescent="0.25">
      <c r="A2" s="10"/>
      <c r="B2" s="14" t="s">
        <v>7</v>
      </c>
      <c r="C2" s="11">
        <v>0.19</v>
      </c>
      <c r="D2" s="10"/>
      <c r="E2" s="10"/>
      <c r="F2" s="10"/>
      <c r="G2" s="10"/>
      <c r="H2" s="10"/>
    </row>
    <row r="3" spans="1:11" ht="15.6" customHeight="1" x14ac:dyDescent="0.25">
      <c r="A3" s="10"/>
      <c r="B3" s="60" t="s">
        <v>47</v>
      </c>
      <c r="C3" s="60"/>
      <c r="D3" s="60"/>
      <c r="E3" s="60"/>
      <c r="F3" s="60"/>
      <c r="G3" s="60"/>
      <c r="H3" s="60"/>
      <c r="I3" s="60"/>
      <c r="J3" s="60"/>
      <c r="K3" s="60"/>
    </row>
    <row r="4" spans="1:11" ht="29.45" customHeight="1" x14ac:dyDescent="0.25">
      <c r="A4" s="10"/>
      <c r="B4" s="60"/>
      <c r="C4" s="60"/>
      <c r="D4" s="60"/>
      <c r="E4" s="60"/>
      <c r="F4" s="60"/>
      <c r="G4" s="60"/>
      <c r="H4" s="60"/>
      <c r="I4" s="60"/>
      <c r="J4" s="60"/>
      <c r="K4" s="60"/>
    </row>
    <row r="5" spans="1:11" ht="30" customHeight="1" x14ac:dyDescent="0.25">
      <c r="A5" s="10"/>
      <c r="B5" s="60"/>
      <c r="C5" s="60"/>
      <c r="D5" s="60"/>
      <c r="E5" s="60"/>
      <c r="F5" s="60"/>
      <c r="G5" s="60"/>
      <c r="H5" s="60"/>
      <c r="I5" s="60"/>
      <c r="J5" s="60"/>
      <c r="K5" s="60"/>
    </row>
    <row r="6" spans="1:11" ht="15.75" x14ac:dyDescent="0.25">
      <c r="A6" s="10"/>
      <c r="B6" s="60"/>
      <c r="C6" s="60"/>
      <c r="D6" s="60"/>
      <c r="E6" s="60"/>
      <c r="F6" s="60"/>
      <c r="G6" s="60"/>
      <c r="H6" s="60"/>
      <c r="I6" s="60"/>
      <c r="J6" s="60"/>
      <c r="K6" s="60"/>
    </row>
    <row r="7" spans="1:11" ht="42" customHeight="1" x14ac:dyDescent="0.25">
      <c r="A7" s="10"/>
      <c r="B7" s="60"/>
      <c r="C7" s="60"/>
      <c r="D7" s="60"/>
      <c r="E7" s="60"/>
      <c r="F7" s="60"/>
      <c r="G7" s="60"/>
      <c r="H7" s="60"/>
      <c r="I7" s="60"/>
      <c r="J7" s="60"/>
      <c r="K7" s="60"/>
    </row>
    <row r="8" spans="1:11" ht="36" customHeight="1" x14ac:dyDescent="0.25">
      <c r="A8" s="10"/>
      <c r="B8" s="60"/>
      <c r="C8" s="60"/>
      <c r="D8" s="60"/>
      <c r="E8" s="60"/>
      <c r="F8" s="60"/>
      <c r="G8" s="60"/>
      <c r="H8" s="60"/>
      <c r="I8" s="60"/>
      <c r="J8" s="60"/>
      <c r="K8" s="60"/>
    </row>
    <row r="9" spans="1:11" ht="32.450000000000003" customHeight="1" x14ac:dyDescent="0.25">
      <c r="A9" s="10"/>
      <c r="B9" s="60"/>
      <c r="C9" s="60"/>
      <c r="D9" s="60"/>
      <c r="E9" s="60"/>
      <c r="F9" s="60"/>
      <c r="G9" s="60"/>
      <c r="H9" s="60"/>
      <c r="I9" s="60"/>
      <c r="J9" s="60"/>
      <c r="K9" s="60"/>
    </row>
    <row r="10" spans="1:11" ht="15.75" x14ac:dyDescent="0.25">
      <c r="A10" s="10"/>
      <c r="B10" s="60"/>
      <c r="C10" s="60"/>
      <c r="D10" s="60"/>
      <c r="E10" s="60"/>
      <c r="F10" s="60"/>
      <c r="G10" s="60"/>
      <c r="H10" s="60"/>
      <c r="I10" s="60"/>
      <c r="J10" s="60"/>
      <c r="K10" s="60"/>
    </row>
    <row r="11" spans="1:11" ht="16.5" thickBot="1" x14ac:dyDescent="0.3">
      <c r="A11" s="10"/>
      <c r="B11" s="10"/>
      <c r="C11" s="10"/>
      <c r="D11" s="10"/>
      <c r="E11" s="10"/>
      <c r="F11" s="10"/>
      <c r="G11" s="10"/>
      <c r="H11" s="10"/>
    </row>
    <row r="12" spans="1:11" ht="16.5" thickBot="1" x14ac:dyDescent="0.3">
      <c r="A12" s="10"/>
      <c r="B12" s="64" t="s">
        <v>17</v>
      </c>
      <c r="C12" s="66" t="s">
        <v>18</v>
      </c>
      <c r="D12" s="67"/>
      <c r="E12" s="67"/>
      <c r="F12" s="67"/>
      <c r="G12" s="67"/>
      <c r="H12" s="68"/>
    </row>
    <row r="13" spans="1:11" ht="16.5" thickBot="1" x14ac:dyDescent="0.3">
      <c r="A13" s="10"/>
      <c r="B13" s="65"/>
      <c r="C13" s="4">
        <v>0</v>
      </c>
      <c r="D13" s="4">
        <v>1</v>
      </c>
      <c r="E13" s="4">
        <v>2</v>
      </c>
      <c r="F13" s="4">
        <v>3</v>
      </c>
      <c r="G13" s="4">
        <v>4</v>
      </c>
      <c r="H13" s="4">
        <v>5</v>
      </c>
    </row>
    <row r="14" spans="1:11" ht="18.600000000000001" customHeight="1" thickBot="1" x14ac:dyDescent="0.3">
      <c r="A14" s="10"/>
      <c r="B14" s="12" t="s">
        <v>19</v>
      </c>
      <c r="C14" s="4"/>
      <c r="D14" s="4">
        <v>6800</v>
      </c>
      <c r="E14" s="4">
        <v>7400</v>
      </c>
      <c r="F14" s="4">
        <v>8200</v>
      </c>
      <c r="G14" s="4">
        <v>8000</v>
      </c>
      <c r="H14" s="4">
        <v>6000</v>
      </c>
    </row>
    <row r="15" spans="1:11" ht="21" customHeight="1" thickBot="1" x14ac:dyDescent="0.3">
      <c r="A15" s="10"/>
      <c r="B15" s="12" t="s">
        <v>20</v>
      </c>
      <c r="C15" s="4"/>
      <c r="D15" s="4">
        <v>3400</v>
      </c>
      <c r="E15" s="4">
        <v>3502</v>
      </c>
      <c r="F15" s="4">
        <v>3607</v>
      </c>
      <c r="G15" s="4">
        <v>3715</v>
      </c>
      <c r="H15" s="4">
        <v>3827</v>
      </c>
    </row>
    <row r="16" spans="1:11" ht="19.149999999999999" customHeight="1" thickBot="1" x14ac:dyDescent="0.3">
      <c r="A16" s="10"/>
      <c r="B16" s="12" t="s">
        <v>21</v>
      </c>
      <c r="C16" s="4"/>
      <c r="D16" s="4">
        <v>2000</v>
      </c>
      <c r="E16" s="4">
        <v>2000</v>
      </c>
      <c r="F16" s="4">
        <v>2000</v>
      </c>
      <c r="G16" s="4">
        <v>2000</v>
      </c>
      <c r="H16" s="4">
        <v>2000</v>
      </c>
    </row>
    <row r="17" spans="1:8" ht="49.15" customHeight="1" thickBot="1" x14ac:dyDescent="0.3">
      <c r="A17" s="10"/>
      <c r="B17" s="12" t="s">
        <v>22</v>
      </c>
      <c r="C17" s="4"/>
      <c r="D17" s="4">
        <v>1400</v>
      </c>
      <c r="E17" s="4">
        <v>1898</v>
      </c>
      <c r="F17" s="4">
        <v>2593</v>
      </c>
      <c r="G17" s="4">
        <v>2285</v>
      </c>
      <c r="H17" s="4">
        <v>173</v>
      </c>
    </row>
    <row r="18" spans="1:8" ht="18" customHeight="1" thickBot="1" x14ac:dyDescent="0.3">
      <c r="A18" s="10"/>
      <c r="B18" s="12" t="s">
        <v>23</v>
      </c>
      <c r="C18" s="4"/>
      <c r="D18" s="4">
        <v>420</v>
      </c>
      <c r="E18" s="4">
        <v>569</v>
      </c>
      <c r="F18" s="4">
        <v>778</v>
      </c>
      <c r="G18" s="4">
        <v>686</v>
      </c>
      <c r="H18" s="4">
        <v>52</v>
      </c>
    </row>
    <row r="19" spans="1:8" ht="19.149999999999999" customHeight="1" thickBot="1" x14ac:dyDescent="0.3">
      <c r="A19" s="10"/>
      <c r="B19" s="12" t="s">
        <v>24</v>
      </c>
      <c r="C19" s="4"/>
      <c r="D19" s="4">
        <v>980</v>
      </c>
      <c r="E19" s="4">
        <v>1329</v>
      </c>
      <c r="F19" s="4">
        <v>1815</v>
      </c>
      <c r="G19" s="4">
        <v>1599</v>
      </c>
      <c r="H19" s="4">
        <v>121</v>
      </c>
    </row>
    <row r="20" spans="1:8" ht="32.450000000000003" customHeight="1" thickBot="1" x14ac:dyDescent="0.3">
      <c r="A20" s="10"/>
      <c r="B20" s="12" t="s">
        <v>25</v>
      </c>
      <c r="C20" s="4"/>
      <c r="D20" s="4"/>
      <c r="E20" s="4"/>
      <c r="F20" s="4"/>
      <c r="G20" s="4"/>
      <c r="H20" s="4"/>
    </row>
    <row r="21" spans="1:8" ht="16.899999999999999" customHeight="1" thickBot="1" x14ac:dyDescent="0.3">
      <c r="A21" s="10"/>
      <c r="B21" s="12" t="s">
        <v>26</v>
      </c>
      <c r="C21" s="4">
        <v>-10000</v>
      </c>
      <c r="D21" s="4"/>
      <c r="E21" s="4"/>
      <c r="F21" s="4"/>
      <c r="G21" s="4"/>
      <c r="H21" s="4"/>
    </row>
    <row r="22" spans="1:8" ht="31.15" customHeight="1" thickBot="1" x14ac:dyDescent="0.3">
      <c r="A22" s="10"/>
      <c r="B22" s="12" t="s">
        <v>27</v>
      </c>
      <c r="C22" s="13"/>
      <c r="D22" s="13"/>
      <c r="E22" s="13"/>
      <c r="F22" s="13"/>
      <c r="G22" s="13"/>
      <c r="H22" s="13"/>
    </row>
    <row r="23" spans="1:8" ht="16.149999999999999" customHeight="1" thickBot="1" x14ac:dyDescent="0.3">
      <c r="A23" s="10"/>
      <c r="B23" s="12" t="s">
        <v>28</v>
      </c>
      <c r="C23" s="4"/>
      <c r="D23" s="4"/>
      <c r="E23" s="4"/>
      <c r="F23" s="4"/>
      <c r="G23" s="4"/>
      <c r="H23" s="4"/>
    </row>
    <row r="24" spans="1:8" ht="36.6" customHeight="1" thickBot="1" x14ac:dyDescent="0.3">
      <c r="A24" s="10"/>
      <c r="B24" s="12" t="s">
        <v>31</v>
      </c>
      <c r="C24" s="5"/>
      <c r="D24" s="5"/>
      <c r="E24" s="5"/>
      <c r="F24" s="5"/>
      <c r="G24" s="5"/>
      <c r="H24" s="5"/>
    </row>
    <row r="25" spans="1:8" ht="31.15" customHeight="1" thickBot="1" x14ac:dyDescent="0.3">
      <c r="A25" s="10"/>
      <c r="B25" s="12" t="s">
        <v>10</v>
      </c>
      <c r="C25" s="4"/>
      <c r="D25" s="5"/>
      <c r="E25" s="5"/>
      <c r="F25" s="5"/>
      <c r="G25" s="5"/>
      <c r="H25" s="5"/>
    </row>
    <row r="26" spans="1:8" ht="38.450000000000003" customHeight="1" thickBot="1" x14ac:dyDescent="0.3">
      <c r="A26" s="10"/>
      <c r="B26" s="12" t="s">
        <v>29</v>
      </c>
      <c r="C26" s="4"/>
      <c r="D26" s="5"/>
      <c r="E26" s="5"/>
      <c r="F26" s="5"/>
      <c r="G26" s="5"/>
      <c r="H26" s="5"/>
    </row>
  </sheetData>
  <mergeCells count="3">
    <mergeCell ref="B12:B13"/>
    <mergeCell ref="C12:H12"/>
    <mergeCell ref="B3:K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44"/>
  <sheetViews>
    <sheetView workbookViewId="0">
      <selection activeCell="A26" sqref="A26"/>
    </sheetView>
  </sheetViews>
  <sheetFormatPr defaultColWidth="8.85546875" defaultRowHeight="15" x14ac:dyDescent="0.25"/>
  <cols>
    <col min="1" max="1" width="8.85546875" style="46"/>
    <col min="2" max="3" width="13.5703125" style="46" customWidth="1"/>
    <col min="4" max="4" width="17.28515625" style="46" customWidth="1"/>
    <col min="5" max="5" width="16.42578125" style="46" customWidth="1"/>
    <col min="6" max="6" width="17.7109375" style="46" customWidth="1"/>
    <col min="7" max="16384" width="8.85546875" style="46"/>
  </cols>
  <sheetData>
    <row r="2" spans="1:10" x14ac:dyDescent="0.25">
      <c r="B2" s="69" t="s">
        <v>60</v>
      </c>
      <c r="C2" s="69"/>
      <c r="D2" s="69"/>
      <c r="E2" s="69"/>
    </row>
    <row r="4" spans="1:10" x14ac:dyDescent="0.25">
      <c r="B4" s="63" t="s">
        <v>61</v>
      </c>
      <c r="C4" s="70"/>
      <c r="D4" s="70"/>
      <c r="E4" s="70"/>
      <c r="F4" s="70"/>
      <c r="G4" s="70"/>
      <c r="H4" s="70"/>
      <c r="I4" s="70"/>
      <c r="J4" s="70"/>
    </row>
    <row r="5" spans="1:10" x14ac:dyDescent="0.25">
      <c r="B5" s="70"/>
      <c r="C5" s="70"/>
      <c r="D5" s="70"/>
      <c r="E5" s="70"/>
      <c r="F5" s="70"/>
      <c r="G5" s="70"/>
      <c r="H5" s="70"/>
      <c r="I5" s="70"/>
      <c r="J5" s="70"/>
    </row>
    <row r="6" spans="1:10" x14ac:dyDescent="0.25">
      <c r="B6" s="70"/>
      <c r="C6" s="70"/>
      <c r="D6" s="70"/>
      <c r="E6" s="70"/>
      <c r="F6" s="70"/>
      <c r="G6" s="70"/>
      <c r="H6" s="70"/>
      <c r="I6" s="70"/>
      <c r="J6" s="70"/>
    </row>
    <row r="7" spans="1:10" ht="15.75" thickBot="1" x14ac:dyDescent="0.3"/>
    <row r="8" spans="1:10" ht="20.25" thickBot="1" x14ac:dyDescent="0.4">
      <c r="B8" s="47" t="s">
        <v>62</v>
      </c>
      <c r="C8" s="47" t="s">
        <v>63</v>
      </c>
      <c r="D8" s="47" t="s">
        <v>64</v>
      </c>
      <c r="E8" s="47" t="s">
        <v>65</v>
      </c>
      <c r="F8" s="47" t="s">
        <v>66</v>
      </c>
    </row>
    <row r="9" spans="1:10" ht="15.75" thickBot="1" x14ac:dyDescent="0.3">
      <c r="A9" s="46">
        <v>0</v>
      </c>
      <c r="B9" s="48">
        <v>-100000</v>
      </c>
      <c r="C9" s="49" t="s">
        <v>67</v>
      </c>
      <c r="D9" s="48">
        <f>1.1^A9</f>
        <v>1</v>
      </c>
      <c r="E9" s="48">
        <f>B9/D9</f>
        <v>-100000</v>
      </c>
      <c r="F9" s="48">
        <f>E9</f>
        <v>-100000</v>
      </c>
    </row>
    <row r="10" spans="1:10" ht="15.75" thickBot="1" x14ac:dyDescent="0.3">
      <c r="A10" s="46">
        <v>1</v>
      </c>
      <c r="B10" s="49" t="s">
        <v>67</v>
      </c>
      <c r="C10" s="48">
        <v>25000</v>
      </c>
      <c r="D10" s="48">
        <f t="shared" ref="D10:D15" si="0">1.1^A10</f>
        <v>1.1000000000000001</v>
      </c>
      <c r="E10" s="50">
        <f>C10/D10</f>
        <v>22727.272727272724</v>
      </c>
      <c r="F10" s="50">
        <f>F9+E10</f>
        <v>-77272.727272727279</v>
      </c>
    </row>
    <row r="11" spans="1:10" ht="15.75" thickBot="1" x14ac:dyDescent="0.3">
      <c r="A11" s="46">
        <v>2</v>
      </c>
      <c r="B11" s="49" t="s">
        <v>67</v>
      </c>
      <c r="C11" s="48">
        <v>30000</v>
      </c>
      <c r="D11" s="48">
        <f t="shared" si="0"/>
        <v>1.2100000000000002</v>
      </c>
      <c r="E11" s="50">
        <f t="shared" ref="E11:E15" si="1">C11/D11</f>
        <v>24793.388429752064</v>
      </c>
      <c r="F11" s="50">
        <f t="shared" ref="F11:F15" si="2">F10+E11</f>
        <v>-52479.338842975216</v>
      </c>
    </row>
    <row r="12" spans="1:10" ht="15.75" thickBot="1" x14ac:dyDescent="0.3">
      <c r="A12" s="46">
        <v>3</v>
      </c>
      <c r="B12" s="49" t="s">
        <v>67</v>
      </c>
      <c r="C12" s="48">
        <v>35000</v>
      </c>
      <c r="D12" s="48">
        <f t="shared" si="0"/>
        <v>1.3310000000000004</v>
      </c>
      <c r="E12" s="50">
        <f t="shared" si="1"/>
        <v>26296.018031555213</v>
      </c>
      <c r="F12" s="50">
        <f t="shared" si="2"/>
        <v>-26183.320811420002</v>
      </c>
    </row>
    <row r="13" spans="1:10" ht="15.75" thickBot="1" x14ac:dyDescent="0.3">
      <c r="A13" s="46">
        <v>4</v>
      </c>
      <c r="B13" s="49" t="s">
        <v>67</v>
      </c>
      <c r="C13" s="48">
        <v>40000</v>
      </c>
      <c r="D13" s="48">
        <f t="shared" si="0"/>
        <v>1.4641000000000004</v>
      </c>
      <c r="E13" s="50">
        <f t="shared" si="1"/>
        <v>27320.538214602821</v>
      </c>
      <c r="F13" s="50">
        <f t="shared" si="2"/>
        <v>1137.2174031828181</v>
      </c>
    </row>
    <row r="14" spans="1:10" ht="15.75" thickBot="1" x14ac:dyDescent="0.3">
      <c r="A14" s="46">
        <v>5</v>
      </c>
      <c r="B14" s="49" t="s">
        <v>67</v>
      </c>
      <c r="C14" s="48">
        <v>45000</v>
      </c>
      <c r="D14" s="48">
        <f t="shared" si="0"/>
        <v>1.6105100000000006</v>
      </c>
      <c r="E14" s="50">
        <f t="shared" si="1"/>
        <v>27941.459537661973</v>
      </c>
      <c r="F14" s="50">
        <f t="shared" si="2"/>
        <v>29078.676940844791</v>
      </c>
    </row>
    <row r="15" spans="1:10" ht="15.75" thickBot="1" x14ac:dyDescent="0.3">
      <c r="A15" s="46">
        <v>6</v>
      </c>
      <c r="B15" s="49" t="s">
        <v>67</v>
      </c>
      <c r="C15" s="48">
        <v>50000</v>
      </c>
      <c r="D15" s="48">
        <f t="shared" si="0"/>
        <v>1.7715610000000008</v>
      </c>
      <c r="E15" s="50">
        <f t="shared" si="1"/>
        <v>28223.696502688857</v>
      </c>
      <c r="F15" s="50">
        <f t="shared" si="2"/>
        <v>57302.373443533652</v>
      </c>
    </row>
    <row r="16" spans="1:10" ht="17.45" customHeight="1" thickBot="1" x14ac:dyDescent="0.3">
      <c r="B16" s="48" t="s">
        <v>68</v>
      </c>
      <c r="C16" s="48" t="s">
        <v>69</v>
      </c>
      <c r="D16" s="49" t="s">
        <v>67</v>
      </c>
      <c r="E16" s="50">
        <f>SUM(E9:E15)</f>
        <v>57302.373443533652</v>
      </c>
      <c r="F16" s="50"/>
    </row>
    <row r="17" spans="1:10" ht="15.75" thickBot="1" x14ac:dyDescent="0.3">
      <c r="B17" s="49" t="s">
        <v>67</v>
      </c>
      <c r="C17" s="51" t="s">
        <v>70</v>
      </c>
      <c r="D17" s="52">
        <f>NPV(10%,B9,C10:C15)</f>
        <v>52093.066766848759</v>
      </c>
      <c r="E17" s="49" t="s">
        <v>67</v>
      </c>
      <c r="F17" s="49" t="s">
        <v>67</v>
      </c>
    </row>
    <row r="18" spans="1:10" ht="15.75" thickBot="1" x14ac:dyDescent="0.3">
      <c r="B18" s="49" t="s">
        <v>67</v>
      </c>
      <c r="C18" s="49" t="s">
        <v>67</v>
      </c>
      <c r="D18" s="52">
        <v>57302.400000000001</v>
      </c>
      <c r="E18" s="49" t="s">
        <v>67</v>
      </c>
      <c r="F18" s="49" t="s">
        <v>67</v>
      </c>
    </row>
    <row r="21" spans="1:10" ht="15.75" thickBot="1" x14ac:dyDescent="0.3"/>
    <row r="22" spans="1:10" ht="19.5" thickBot="1" x14ac:dyDescent="0.35">
      <c r="B22" s="47" t="s">
        <v>71</v>
      </c>
      <c r="C22" s="47" t="s">
        <v>63</v>
      </c>
      <c r="D22" s="47" t="s">
        <v>64</v>
      </c>
      <c r="E22" s="47" t="s">
        <v>72</v>
      </c>
      <c r="F22" s="47" t="s">
        <v>73</v>
      </c>
    </row>
    <row r="23" spans="1:10" ht="15.75" thickBot="1" x14ac:dyDescent="0.3">
      <c r="A23" s="46">
        <v>6</v>
      </c>
      <c r="B23" s="48">
        <f>B9</f>
        <v>-100000</v>
      </c>
      <c r="C23" s="48"/>
      <c r="D23" s="48"/>
      <c r="E23" s="48"/>
      <c r="F23" s="48"/>
      <c r="H23" s="71" t="s">
        <v>74</v>
      </c>
      <c r="I23" s="71"/>
      <c r="J23" s="71"/>
    </row>
    <row r="24" spans="1:10" ht="15.75" thickBot="1" x14ac:dyDescent="0.3">
      <c r="A24" s="46">
        <v>5</v>
      </c>
      <c r="B24" s="48"/>
      <c r="C24" s="48">
        <f>C10</f>
        <v>25000</v>
      </c>
      <c r="D24" s="50">
        <f>1.1^A24</f>
        <v>1.6105100000000006</v>
      </c>
      <c r="E24" s="53">
        <f>C24*D24</f>
        <v>40262.750000000015</v>
      </c>
      <c r="F24" s="48"/>
      <c r="H24" s="71"/>
      <c r="I24" s="71"/>
      <c r="J24" s="71"/>
    </row>
    <row r="25" spans="1:10" ht="15.75" thickBot="1" x14ac:dyDescent="0.3">
      <c r="A25" s="46">
        <v>4</v>
      </c>
      <c r="B25" s="48"/>
      <c r="C25" s="48">
        <f t="shared" ref="C25:C29" si="3">C11</f>
        <v>30000</v>
      </c>
      <c r="D25" s="50">
        <f t="shared" ref="D25:D29" si="4">1.1^A25</f>
        <v>1.4641000000000004</v>
      </c>
      <c r="E25" s="53">
        <f t="shared" ref="E25:E29" si="5">C25*D25</f>
        <v>43923.000000000015</v>
      </c>
      <c r="F25" s="48"/>
    </row>
    <row r="26" spans="1:10" ht="15.75" thickBot="1" x14ac:dyDescent="0.3">
      <c r="A26" s="46">
        <v>3</v>
      </c>
      <c r="B26" s="48"/>
      <c r="C26" s="48">
        <f t="shared" si="3"/>
        <v>35000</v>
      </c>
      <c r="D26" s="50">
        <f t="shared" si="4"/>
        <v>1.3310000000000004</v>
      </c>
      <c r="E26" s="53">
        <f t="shared" si="5"/>
        <v>46585.000000000015</v>
      </c>
      <c r="F26" s="48"/>
    </row>
    <row r="27" spans="1:10" ht="15.75" thickBot="1" x14ac:dyDescent="0.3">
      <c r="A27" s="46">
        <v>2</v>
      </c>
      <c r="B27" s="48"/>
      <c r="C27" s="48">
        <f t="shared" si="3"/>
        <v>40000</v>
      </c>
      <c r="D27" s="50">
        <f t="shared" si="4"/>
        <v>1.2100000000000002</v>
      </c>
      <c r="E27" s="53">
        <f t="shared" si="5"/>
        <v>48400.000000000007</v>
      </c>
      <c r="F27" s="48"/>
    </row>
    <row r="28" spans="1:10" ht="15.75" thickBot="1" x14ac:dyDescent="0.3">
      <c r="A28" s="46">
        <v>1</v>
      </c>
      <c r="B28" s="48"/>
      <c r="C28" s="48">
        <f t="shared" si="3"/>
        <v>45000</v>
      </c>
      <c r="D28" s="50">
        <f t="shared" si="4"/>
        <v>1.1000000000000001</v>
      </c>
      <c r="E28" s="53">
        <f t="shared" si="5"/>
        <v>49500.000000000007</v>
      </c>
      <c r="F28" s="48"/>
    </row>
    <row r="29" spans="1:10" ht="15.75" thickBot="1" x14ac:dyDescent="0.3">
      <c r="A29" s="46">
        <v>0</v>
      </c>
      <c r="B29" s="48"/>
      <c r="C29" s="48">
        <f t="shared" si="3"/>
        <v>50000</v>
      </c>
      <c r="D29" s="50">
        <f t="shared" si="4"/>
        <v>1</v>
      </c>
      <c r="E29" s="53">
        <f t="shared" si="5"/>
        <v>50000</v>
      </c>
      <c r="F29" s="48"/>
    </row>
    <row r="30" spans="1:10" ht="15.75" thickBot="1" x14ac:dyDescent="0.3">
      <c r="B30" s="48"/>
      <c r="C30" s="48"/>
      <c r="D30" s="48"/>
      <c r="E30" s="53">
        <f>SUM(E24:E29)</f>
        <v>278670.75000000006</v>
      </c>
      <c r="F30" s="48"/>
    </row>
    <row r="31" spans="1:10" ht="15.75" thickBot="1" x14ac:dyDescent="0.3">
      <c r="B31" s="48"/>
      <c r="C31" s="48"/>
      <c r="D31" s="48"/>
      <c r="E31" s="48"/>
      <c r="F31" s="53">
        <f>E30/1.1^6</f>
        <v>157302.37344353367</v>
      </c>
    </row>
    <row r="32" spans="1:10" ht="15.75" thickBot="1" x14ac:dyDescent="0.3">
      <c r="E32" s="54" t="s">
        <v>75</v>
      </c>
      <c r="F32" s="54">
        <f>F31+B23</f>
        <v>57302.373443533666</v>
      </c>
    </row>
    <row r="33" spans="1:10" ht="15.75" thickBot="1" x14ac:dyDescent="0.3"/>
    <row r="34" spans="1:10" ht="15.75" thickBot="1" x14ac:dyDescent="0.3">
      <c r="B34" s="48" t="str">
        <f t="shared" ref="B34:F35" si="6">B22</f>
        <v xml:space="preserve">IC0 </v>
      </c>
      <c r="C34" s="48" t="str">
        <f t="shared" si="6"/>
        <v xml:space="preserve">FCFt </v>
      </c>
      <c r="D34" s="48" t="str">
        <f t="shared" si="6"/>
        <v xml:space="preserve">(1+r)t </v>
      </c>
      <c r="E34" s="48" t="str">
        <f t="shared" si="6"/>
        <v xml:space="preserve">FVt </v>
      </c>
      <c r="F34" s="48" t="str">
        <f t="shared" si="6"/>
        <v xml:space="preserve">PV </v>
      </c>
    </row>
    <row r="35" spans="1:10" ht="15.75" thickBot="1" x14ac:dyDescent="0.3">
      <c r="A35" s="46">
        <v>6</v>
      </c>
      <c r="B35" s="48">
        <f t="shared" si="6"/>
        <v>-100000</v>
      </c>
      <c r="C35" s="48"/>
      <c r="D35" s="48"/>
      <c r="E35" s="48"/>
      <c r="F35" s="48"/>
      <c r="H35" s="71" t="s">
        <v>76</v>
      </c>
      <c r="I35" s="71"/>
      <c r="J35" s="71"/>
    </row>
    <row r="36" spans="1:10" ht="15.75" thickBot="1" x14ac:dyDescent="0.3">
      <c r="A36" s="46">
        <v>5</v>
      </c>
      <c r="B36" s="48"/>
      <c r="C36" s="48">
        <f t="shared" ref="C36:C41" si="7">C24</f>
        <v>25000</v>
      </c>
      <c r="D36" s="55"/>
      <c r="E36" s="56"/>
      <c r="F36" s="48"/>
      <c r="H36" s="71"/>
      <c r="I36" s="71"/>
      <c r="J36" s="71"/>
    </row>
    <row r="37" spans="1:10" ht="15.75" thickBot="1" x14ac:dyDescent="0.3">
      <c r="A37" s="46">
        <v>4</v>
      </c>
      <c r="B37" s="48"/>
      <c r="C37" s="48">
        <f t="shared" si="7"/>
        <v>30000</v>
      </c>
      <c r="D37" s="55"/>
      <c r="E37" s="56"/>
      <c r="F37" s="48"/>
    </row>
    <row r="38" spans="1:10" ht="15.75" thickBot="1" x14ac:dyDescent="0.3">
      <c r="A38" s="46">
        <v>3</v>
      </c>
      <c r="B38" s="48"/>
      <c r="C38" s="48">
        <f t="shared" si="7"/>
        <v>35000</v>
      </c>
      <c r="D38" s="55"/>
      <c r="E38" s="56"/>
      <c r="F38" s="48"/>
    </row>
    <row r="39" spans="1:10" ht="15.75" thickBot="1" x14ac:dyDescent="0.3">
      <c r="A39" s="46">
        <v>2</v>
      </c>
      <c r="B39" s="48"/>
      <c r="C39" s="48">
        <f t="shared" si="7"/>
        <v>40000</v>
      </c>
      <c r="D39" s="55"/>
      <c r="E39" s="56"/>
      <c r="F39" s="48"/>
    </row>
    <row r="40" spans="1:10" ht="15.75" thickBot="1" x14ac:dyDescent="0.3">
      <c r="A40" s="46">
        <v>1</v>
      </c>
      <c r="B40" s="48"/>
      <c r="C40" s="48">
        <f t="shared" si="7"/>
        <v>45000</v>
      </c>
      <c r="D40" s="55"/>
      <c r="E40" s="56"/>
      <c r="F40" s="48"/>
    </row>
    <row r="41" spans="1:10" ht="15.75" thickBot="1" x14ac:dyDescent="0.3">
      <c r="A41" s="46">
        <v>0</v>
      </c>
      <c r="B41" s="48"/>
      <c r="C41" s="48">
        <f t="shared" si="7"/>
        <v>50000</v>
      </c>
      <c r="D41" s="55"/>
      <c r="E41" s="56"/>
      <c r="F41" s="48"/>
    </row>
    <row r="42" spans="1:10" ht="15.75" thickBot="1" x14ac:dyDescent="0.3">
      <c r="B42" s="48"/>
      <c r="C42" s="48"/>
      <c r="D42" s="48"/>
      <c r="E42" s="56"/>
      <c r="F42" s="48"/>
    </row>
    <row r="43" spans="1:10" ht="15.75" thickBot="1" x14ac:dyDescent="0.3">
      <c r="B43" s="48"/>
      <c r="C43" s="48"/>
      <c r="D43" s="48"/>
      <c r="E43" s="48"/>
      <c r="F43" s="56"/>
    </row>
    <row r="44" spans="1:10" ht="15.75" thickBot="1" x14ac:dyDescent="0.3">
      <c r="E44" s="54" t="s">
        <v>77</v>
      </c>
      <c r="F44" s="54">
        <f>F43+B35</f>
        <v>-100000</v>
      </c>
    </row>
  </sheetData>
  <mergeCells count="4">
    <mergeCell ref="B2:E2"/>
    <mergeCell ref="B4:J6"/>
    <mergeCell ref="H23:J24"/>
    <mergeCell ref="H35:J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ФМ</vt:lpstr>
      <vt:lpstr>ИП</vt:lpstr>
      <vt:lpstr>IRR</vt:lpstr>
      <vt:lpstr>ИП 1</vt:lpstr>
      <vt:lpstr>Модифицированые показатели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Администратор</cp:lastModifiedBy>
  <dcterms:created xsi:type="dcterms:W3CDTF">2017-11-10T06:21:45Z</dcterms:created>
  <dcterms:modified xsi:type="dcterms:W3CDTF">2022-02-05T14:04:49Z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ae475bf3-455d-4db4-8c8b-9786b2ed6725</vt:lpwstr>
  </property>
</Properties>
</file>