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ocuments\hse\2022\"/>
    </mc:Choice>
  </mc:AlternateContent>
  <bookViews>
    <workbookView xWindow="0" yWindow="0" windowWidth="19200" windowHeight="11595"/>
  </bookViews>
  <sheets>
    <sheet name="ДЗ 1" sheetId="1" r:id="rId1"/>
  </sheets>
  <calcPr calcId="152511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C15" i="1"/>
  <c r="E42" i="1"/>
  <c r="F42" i="1" s="1"/>
  <c r="G42" i="1" s="1"/>
  <c r="H42" i="1" s="1"/>
  <c r="I42" i="1" s="1"/>
  <c r="J42" i="1" s="1"/>
  <c r="K42" i="1" s="1"/>
  <c r="D42" i="1"/>
  <c r="C42" i="1"/>
  <c r="B16" i="1" l="1"/>
  <c r="K28" i="1"/>
  <c r="J28" i="1"/>
  <c r="I28" i="1"/>
  <c r="H28" i="1"/>
  <c r="G28" i="1"/>
  <c r="F28" i="1"/>
  <c r="E28" i="1"/>
  <c r="D28" i="1"/>
  <c r="C28" i="1"/>
  <c r="B28" i="1"/>
  <c r="B15" i="1"/>
  <c r="K26" i="1"/>
  <c r="J26" i="1"/>
  <c r="I26" i="1"/>
  <c r="H26" i="1"/>
  <c r="G26" i="1"/>
  <c r="F26" i="1"/>
  <c r="E26" i="1"/>
  <c r="D26" i="1"/>
  <c r="C26" i="1"/>
  <c r="K21" i="1"/>
  <c r="J21" i="1"/>
  <c r="I21" i="1"/>
  <c r="H21" i="1"/>
  <c r="G21" i="1"/>
  <c r="F21" i="1"/>
  <c r="E21" i="1"/>
  <c r="D21" i="1"/>
  <c r="C21" i="1"/>
  <c r="B21" i="1"/>
  <c r="K13" i="1"/>
  <c r="J13" i="1"/>
  <c r="I13" i="1"/>
  <c r="H13" i="1"/>
  <c r="G13" i="1"/>
  <c r="F13" i="1"/>
  <c r="E13" i="1"/>
  <c r="D13" i="1"/>
  <c r="C13" i="1"/>
  <c r="B13" i="1"/>
  <c r="B14" i="1"/>
  <c r="C10" i="1"/>
  <c r="C14" i="1" s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5" i="1"/>
  <c r="J5" i="1"/>
  <c r="I5" i="1"/>
  <c r="H5" i="1"/>
  <c r="G5" i="1"/>
  <c r="F5" i="1"/>
  <c r="E5" i="1"/>
  <c r="D5" i="1"/>
  <c r="C5" i="1"/>
  <c r="C16" i="1" l="1"/>
  <c r="B50" i="1"/>
  <c r="C50" i="1" s="1"/>
  <c r="D50" i="1" s="1"/>
  <c r="E50" i="1" s="1"/>
  <c r="F50" i="1" s="1"/>
  <c r="G50" i="1" s="1"/>
  <c r="H50" i="1" s="1"/>
  <c r="I50" i="1" s="1"/>
  <c r="J50" i="1" s="1"/>
  <c r="K50" i="1" s="1"/>
  <c r="B48" i="1"/>
  <c r="C48" i="1" s="1"/>
  <c r="B43" i="1"/>
  <c r="K37" i="1"/>
  <c r="J37" i="1"/>
  <c r="I37" i="1"/>
  <c r="H37" i="1"/>
  <c r="G37" i="1"/>
  <c r="F37" i="1"/>
  <c r="E37" i="1"/>
  <c r="D37" i="1"/>
  <c r="C37" i="1"/>
  <c r="B37" i="1"/>
  <c r="K33" i="1"/>
  <c r="J33" i="1"/>
  <c r="I33" i="1"/>
  <c r="H33" i="1"/>
  <c r="G33" i="1"/>
  <c r="F33" i="1"/>
  <c r="E33" i="1"/>
  <c r="D33" i="1"/>
  <c r="C33" i="1"/>
  <c r="B32" i="1"/>
  <c r="B45" i="1" s="1"/>
  <c r="C45" i="1" s="1"/>
  <c r="D45" i="1" s="1"/>
  <c r="E45" i="1" s="1"/>
  <c r="F45" i="1" s="1"/>
  <c r="G45" i="1" s="1"/>
  <c r="H45" i="1" s="1"/>
  <c r="I45" i="1" s="1"/>
  <c r="J45" i="1" s="1"/>
  <c r="K45" i="1" s="1"/>
  <c r="B29" i="1"/>
  <c r="B9" i="1"/>
  <c r="K4" i="1"/>
  <c r="J4" i="1"/>
  <c r="I4" i="1"/>
  <c r="H4" i="1"/>
  <c r="G4" i="1"/>
  <c r="F4" i="1"/>
  <c r="E4" i="1"/>
  <c r="D4" i="1"/>
  <c r="C4" i="1"/>
  <c r="K3" i="1"/>
  <c r="J3" i="1"/>
  <c r="I3" i="1"/>
  <c r="I25" i="1" s="1"/>
  <c r="H3" i="1"/>
  <c r="H25" i="1" s="1"/>
  <c r="G3" i="1"/>
  <c r="G25" i="1" s="1"/>
  <c r="F3" i="1"/>
  <c r="E3" i="1"/>
  <c r="E25" i="1" s="1"/>
  <c r="D3" i="1"/>
  <c r="D25" i="1" s="1"/>
  <c r="C3" i="1"/>
  <c r="C25" i="1" s="1"/>
  <c r="F25" i="1" l="1"/>
  <c r="J25" i="1"/>
  <c r="K25" i="1"/>
  <c r="D14" i="1"/>
  <c r="D15" i="1" s="1"/>
  <c r="D48" i="1"/>
  <c r="B33" i="1"/>
  <c r="B38" i="1" s="1"/>
  <c r="B39" i="1" s="1"/>
  <c r="D16" i="1" l="1"/>
  <c r="B44" i="1"/>
  <c r="B46" i="1" s="1"/>
  <c r="B49" i="1"/>
  <c r="B20" i="1"/>
  <c r="B22" i="1" s="1"/>
  <c r="E14" i="1"/>
  <c r="E48" i="1"/>
  <c r="E15" i="1" l="1"/>
  <c r="E16" i="1"/>
  <c r="F14" i="1"/>
  <c r="F48" i="1"/>
  <c r="B51" i="1"/>
  <c r="B52" i="1" s="1"/>
  <c r="F15" i="1" l="1"/>
  <c r="F16" i="1"/>
  <c r="G15" i="1" s="1"/>
  <c r="C27" i="1"/>
  <c r="C29" i="1" s="1"/>
  <c r="C38" i="1" s="1"/>
  <c r="C39" i="1" s="1"/>
  <c r="C44" i="1" s="1"/>
  <c r="C46" i="1" s="1"/>
  <c r="G48" i="1"/>
  <c r="G14" i="1"/>
  <c r="G16" i="1" l="1"/>
  <c r="C20" i="1"/>
  <c r="C22" i="1" s="1"/>
  <c r="D27" i="1"/>
  <c r="C49" i="1"/>
  <c r="H14" i="1"/>
  <c r="H48" i="1"/>
  <c r="H15" i="1" l="1"/>
  <c r="H16" i="1"/>
  <c r="I48" i="1"/>
  <c r="D49" i="1"/>
  <c r="D29" i="1"/>
  <c r="D38" i="1" s="1"/>
  <c r="D39" i="1" s="1"/>
  <c r="I14" i="1"/>
  <c r="C51" i="1"/>
  <c r="C52" i="1" s="1"/>
  <c r="I15" i="1" l="1"/>
  <c r="I16" i="1"/>
  <c r="D51" i="1"/>
  <c r="J14" i="1"/>
  <c r="D44" i="1"/>
  <c r="D46" i="1" s="1"/>
  <c r="D20" i="1"/>
  <c r="D22" i="1" s="1"/>
  <c r="E27" i="1"/>
  <c r="J48" i="1"/>
  <c r="J15" i="1" l="1"/>
  <c r="J16" i="1"/>
  <c r="D52" i="1"/>
  <c r="K48" i="1"/>
  <c r="E29" i="1"/>
  <c r="E38" i="1" s="1"/>
  <c r="E39" i="1" s="1"/>
  <c r="K14" i="1"/>
  <c r="K15" i="1" l="1"/>
  <c r="K16" i="1"/>
  <c r="E20" i="1"/>
  <c r="E22" i="1" s="1"/>
  <c r="F27" i="1"/>
  <c r="E49" i="1"/>
  <c r="E44" i="1"/>
  <c r="E46" i="1" s="1"/>
  <c r="E51" i="1" l="1"/>
  <c r="E52" i="1" s="1"/>
  <c r="F29" i="1"/>
  <c r="F38" i="1" s="1"/>
  <c r="F39" i="1" s="1"/>
  <c r="F44" i="1" l="1"/>
  <c r="F46" i="1" s="1"/>
  <c r="F20" i="1"/>
  <c r="F22" i="1" s="1"/>
  <c r="G27" i="1"/>
  <c r="F49" i="1"/>
  <c r="G29" i="1" l="1"/>
  <c r="G38" i="1" s="1"/>
  <c r="G39" i="1" s="1"/>
  <c r="G49" i="1"/>
  <c r="F51" i="1"/>
  <c r="F52" i="1" s="1"/>
  <c r="G51" i="1" l="1"/>
  <c r="G20" i="1"/>
  <c r="G22" i="1" s="1"/>
  <c r="H27" i="1"/>
  <c r="G44" i="1"/>
  <c r="G46" i="1" s="1"/>
  <c r="G52" i="1" l="1"/>
  <c r="H29" i="1"/>
  <c r="H38" i="1" s="1"/>
  <c r="H39" i="1" s="1"/>
  <c r="H20" i="1" l="1"/>
  <c r="H22" i="1" s="1"/>
  <c r="I27" i="1"/>
  <c r="H49" i="1"/>
  <c r="H44" i="1"/>
  <c r="H46" i="1" s="1"/>
  <c r="I29" i="1" l="1"/>
  <c r="I38" i="1" s="1"/>
  <c r="I39" i="1" s="1"/>
  <c r="I49" i="1"/>
  <c r="H51" i="1"/>
  <c r="H52" i="1" s="1"/>
  <c r="I51" i="1" l="1"/>
  <c r="I20" i="1"/>
  <c r="I22" i="1" s="1"/>
  <c r="J27" i="1"/>
  <c r="I44" i="1"/>
  <c r="I46" i="1" s="1"/>
  <c r="I52" i="1" l="1"/>
  <c r="J29" i="1"/>
  <c r="J38" i="1" s="1"/>
  <c r="J39" i="1" s="1"/>
  <c r="J20" i="1" l="1"/>
  <c r="J22" i="1" s="1"/>
  <c r="K27" i="1"/>
  <c r="J49" i="1"/>
  <c r="J44" i="1"/>
  <c r="J46" i="1" s="1"/>
  <c r="K29" i="1" l="1"/>
  <c r="K38" i="1" s="1"/>
  <c r="K39" i="1" s="1"/>
  <c r="K44" i="1" s="1"/>
  <c r="K46" i="1" s="1"/>
  <c r="K20" i="1"/>
  <c r="K22" i="1" s="1"/>
  <c r="J51" i="1"/>
  <c r="J52" i="1" s="1"/>
  <c r="K49" i="1" l="1"/>
  <c r="K51" i="1" s="1"/>
  <c r="K52" i="1" s="1"/>
</calcChain>
</file>

<file path=xl/sharedStrings.xml><?xml version="1.0" encoding="utf-8"?>
<sst xmlns="http://schemas.openxmlformats.org/spreadsheetml/2006/main" count="45" uniqueCount="39">
  <si>
    <t>Выручка шрот</t>
  </si>
  <si>
    <t>Выручка масло</t>
  </si>
  <si>
    <t>Затраты соя</t>
  </si>
  <si>
    <t>Затраты производство</t>
  </si>
  <si>
    <t>Зарплата</t>
  </si>
  <si>
    <t>Амортизация</t>
  </si>
  <si>
    <t>Валовая выручка</t>
  </si>
  <si>
    <t>Налоги</t>
  </si>
  <si>
    <t>Затраты административные</t>
  </si>
  <si>
    <t xml:space="preserve">Затраты коммерческие </t>
  </si>
  <si>
    <t>Проценты</t>
  </si>
  <si>
    <t>Прибыль до налогообложения</t>
  </si>
  <si>
    <t>Налог на прибыль</t>
  </si>
  <si>
    <t>Чистая прибыль</t>
  </si>
  <si>
    <t>Денежный поток от операций</t>
  </si>
  <si>
    <t>либо то же самое прямым методом:</t>
  </si>
  <si>
    <t>Выручка от реализации</t>
  </si>
  <si>
    <t>Затраты общие</t>
  </si>
  <si>
    <t>Основные средства</t>
  </si>
  <si>
    <t>Денежный поток от инвестиций</t>
  </si>
  <si>
    <t>Поступления акционерного капитала</t>
  </si>
  <si>
    <t>Кредиты</t>
  </si>
  <si>
    <t>Суммарный денежный поток</t>
  </si>
  <si>
    <t>Деньги на конец периода</t>
  </si>
  <si>
    <t>Незавершенные инвестиции</t>
  </si>
  <si>
    <t>Денежные средства</t>
  </si>
  <si>
    <t>Запасы сырья и материалов</t>
  </si>
  <si>
    <t>Итого активы</t>
  </si>
  <si>
    <t>Акционерный капитал</t>
  </si>
  <si>
    <t>Нераспределенная прибыль</t>
  </si>
  <si>
    <t>Долгосрочная задолженность</t>
  </si>
  <si>
    <t>Итого пассивы</t>
  </si>
  <si>
    <t>Контроль сходимости</t>
  </si>
  <si>
    <t>ОТЧЕТ О ДВИЖЕНИИ ДЕНЕЖНЫХ СРЕДСТВ</t>
  </si>
  <si>
    <t>БАЛАНС (ОТЧЕТ О ФИНАНСОВОМ ПОЛОЖЕНИИ) НА КОНЕЦ ГОДА</t>
  </si>
  <si>
    <t>Расходы будущих периодов</t>
  </si>
  <si>
    <t>Денежный поток от финансирования</t>
  </si>
  <si>
    <t>ОТЧЕТ О ПРИБЫЛЯХ И УБЫТКАХ (ФИНАНСОВЫХ РЕЗУЛЬТАТАХ)</t>
  </si>
  <si>
    <t>косвенным методом: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</si>
</sst>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7.7109375" customWidth="1"/>
    <col min="2" max="2" width="9.7109375" bestFit="1" customWidth="1"/>
    <col min="3" max="11" width="10.7109375" customWidth="1"/>
  </cols>
  <sheetData>
    <row r="1" spans="1:11" s="1" customFormat="1" x14ac:dyDescent="0.2">
      <c r="B1" s="12">
        <v>2022</v>
      </c>
      <c r="C1" s="12">
        <v>2023</v>
      </c>
      <c r="D1" s="12">
        <v>2024</v>
      </c>
      <c r="E1" s="12">
        <v>2025</v>
      </c>
      <c r="F1" s="12">
        <v>2026</v>
      </c>
      <c r="G1" s="12">
        <v>2027</v>
      </c>
      <c r="H1" s="12">
        <v>2028</v>
      </c>
      <c r="I1" s="12">
        <v>2029</v>
      </c>
      <c r="J1" s="12">
        <v>2030</v>
      </c>
      <c r="K1" s="12">
        <v>2031</v>
      </c>
    </row>
    <row r="2" spans="1:11" s="8" customFormat="1" ht="24.95" customHeight="1" x14ac:dyDescent="0.2">
      <c r="A2" s="9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t="s">
        <v>0</v>
      </c>
      <c r="B3" s="2"/>
      <c r="C3" s="2">
        <f>82000*18.5</f>
        <v>1517000</v>
      </c>
      <c r="D3" s="2">
        <f t="shared" ref="D3:K3" si="0">82000*18.5</f>
        <v>1517000</v>
      </c>
      <c r="E3" s="2">
        <f t="shared" si="0"/>
        <v>1517000</v>
      </c>
      <c r="F3" s="2">
        <f t="shared" si="0"/>
        <v>1517000</v>
      </c>
      <c r="G3" s="2">
        <f t="shared" si="0"/>
        <v>1517000</v>
      </c>
      <c r="H3" s="2">
        <f t="shared" si="0"/>
        <v>1517000</v>
      </c>
      <c r="I3" s="2">
        <f t="shared" si="0"/>
        <v>1517000</v>
      </c>
      <c r="J3" s="2">
        <f t="shared" si="0"/>
        <v>1517000</v>
      </c>
      <c r="K3" s="2">
        <f t="shared" si="0"/>
        <v>1517000</v>
      </c>
    </row>
    <row r="4" spans="1:11" x14ac:dyDescent="0.2">
      <c r="A4" t="s">
        <v>1</v>
      </c>
      <c r="B4" s="2"/>
      <c r="C4" s="2">
        <f>16000*37</f>
        <v>592000</v>
      </c>
      <c r="D4" s="2">
        <f t="shared" ref="D4:K4" si="1">16000*37</f>
        <v>592000</v>
      </c>
      <c r="E4" s="2">
        <f t="shared" si="1"/>
        <v>592000</v>
      </c>
      <c r="F4" s="2">
        <f t="shared" si="1"/>
        <v>592000</v>
      </c>
      <c r="G4" s="2">
        <f t="shared" si="1"/>
        <v>592000</v>
      </c>
      <c r="H4" s="2">
        <f t="shared" si="1"/>
        <v>592000</v>
      </c>
      <c r="I4" s="2">
        <f t="shared" si="1"/>
        <v>592000</v>
      </c>
      <c r="J4" s="2">
        <f t="shared" si="1"/>
        <v>592000</v>
      </c>
      <c r="K4" s="2">
        <f t="shared" si="1"/>
        <v>592000</v>
      </c>
    </row>
    <row r="5" spans="1:11" x14ac:dyDescent="0.2">
      <c r="A5" t="s">
        <v>2</v>
      </c>
      <c r="B5" s="2"/>
      <c r="C5" s="2">
        <f>-100000*16</f>
        <v>-1600000</v>
      </c>
      <c r="D5" s="2">
        <f t="shared" ref="D5:K5" si="2">-100000*16</f>
        <v>-1600000</v>
      </c>
      <c r="E5" s="2">
        <f t="shared" si="2"/>
        <v>-1600000</v>
      </c>
      <c r="F5" s="2">
        <f t="shared" si="2"/>
        <v>-1600000</v>
      </c>
      <c r="G5" s="2">
        <f t="shared" si="2"/>
        <v>-1600000</v>
      </c>
      <c r="H5" s="2">
        <f t="shared" si="2"/>
        <v>-1600000</v>
      </c>
      <c r="I5" s="2">
        <f t="shared" si="2"/>
        <v>-1600000</v>
      </c>
      <c r="J5" s="2">
        <f t="shared" si="2"/>
        <v>-1600000</v>
      </c>
      <c r="K5" s="2">
        <f t="shared" si="2"/>
        <v>-1600000</v>
      </c>
    </row>
    <row r="6" spans="1:11" x14ac:dyDescent="0.2">
      <c r="A6" t="s">
        <v>3</v>
      </c>
      <c r="B6" s="2"/>
      <c r="C6" s="2">
        <v>-54000</v>
      </c>
      <c r="D6" s="2">
        <v>-54000</v>
      </c>
      <c r="E6" s="2">
        <v>-54000</v>
      </c>
      <c r="F6" s="2">
        <v>-54000</v>
      </c>
      <c r="G6" s="2">
        <v>-54000</v>
      </c>
      <c r="H6" s="2">
        <v>-54000</v>
      </c>
      <c r="I6" s="2">
        <v>-54000</v>
      </c>
      <c r="J6" s="2">
        <v>-54000</v>
      </c>
      <c r="K6" s="2">
        <v>-54000</v>
      </c>
    </row>
    <row r="7" spans="1:11" x14ac:dyDescent="0.2">
      <c r="A7" t="s">
        <v>4</v>
      </c>
      <c r="B7" s="2"/>
      <c r="C7" s="2">
        <f>-105*30*12*1.3</f>
        <v>-49140</v>
      </c>
      <c r="D7" s="2">
        <f t="shared" ref="D7:K7" si="3">-105*30*12*1.3</f>
        <v>-49140</v>
      </c>
      <c r="E7" s="2">
        <f t="shared" si="3"/>
        <v>-49140</v>
      </c>
      <c r="F7" s="2">
        <f t="shared" si="3"/>
        <v>-49140</v>
      </c>
      <c r="G7" s="2">
        <f t="shared" si="3"/>
        <v>-49140</v>
      </c>
      <c r="H7" s="2">
        <f t="shared" si="3"/>
        <v>-49140</v>
      </c>
      <c r="I7" s="2">
        <f t="shared" si="3"/>
        <v>-49140</v>
      </c>
      <c r="J7" s="2">
        <f t="shared" si="3"/>
        <v>-49140</v>
      </c>
      <c r="K7" s="2">
        <f t="shared" si="3"/>
        <v>-49140</v>
      </c>
    </row>
    <row r="8" spans="1:11" x14ac:dyDescent="0.2">
      <c r="A8" t="s">
        <v>5</v>
      </c>
      <c r="B8" s="2"/>
      <c r="C8" s="2">
        <f>$B$31/20</f>
        <v>-33700</v>
      </c>
      <c r="D8" s="2">
        <f t="shared" ref="D8:K8" si="4">$B$31/20</f>
        <v>-33700</v>
      </c>
      <c r="E8" s="2">
        <f t="shared" si="4"/>
        <v>-33700</v>
      </c>
      <c r="F8" s="2">
        <f t="shared" si="4"/>
        <v>-33700</v>
      </c>
      <c r="G8" s="2">
        <f t="shared" si="4"/>
        <v>-33700</v>
      </c>
      <c r="H8" s="2">
        <f t="shared" si="4"/>
        <v>-33700</v>
      </c>
      <c r="I8" s="2">
        <f t="shared" si="4"/>
        <v>-33700</v>
      </c>
      <c r="J8" s="2">
        <f t="shared" si="4"/>
        <v>-33700</v>
      </c>
      <c r="K8" s="2">
        <f t="shared" si="4"/>
        <v>-33700</v>
      </c>
    </row>
    <row r="9" spans="1:11" s="1" customFormat="1" x14ac:dyDescent="0.2">
      <c r="A9" s="1" t="s">
        <v>6</v>
      </c>
      <c r="B9" s="3">
        <f>B3+B4-B5-B6-B7-B8</f>
        <v>0</v>
      </c>
      <c r="C9" s="3">
        <f>C3+C4+C5+C6+C7+C8</f>
        <v>372160</v>
      </c>
      <c r="D9" s="3">
        <f t="shared" ref="D9:K9" si="5">D3+D4+D5+D6+D7+D8</f>
        <v>372160</v>
      </c>
      <c r="E9" s="3">
        <f t="shared" si="5"/>
        <v>372160</v>
      </c>
      <c r="F9" s="3">
        <f t="shared" si="5"/>
        <v>372160</v>
      </c>
      <c r="G9" s="3">
        <f t="shared" si="5"/>
        <v>372160</v>
      </c>
      <c r="H9" s="3">
        <f t="shared" si="5"/>
        <v>372160</v>
      </c>
      <c r="I9" s="3">
        <f t="shared" si="5"/>
        <v>372160</v>
      </c>
      <c r="J9" s="3">
        <f t="shared" si="5"/>
        <v>372160</v>
      </c>
      <c r="K9" s="3">
        <f t="shared" si="5"/>
        <v>372160</v>
      </c>
    </row>
    <row r="10" spans="1:11" s="1" customFormat="1" x14ac:dyDescent="0.2">
      <c r="A10" s="4" t="s">
        <v>7</v>
      </c>
      <c r="B10" s="5"/>
      <c r="C10" s="5">
        <f>-(B43+C42)/2*1%</f>
        <v>-6571.5</v>
      </c>
      <c r="D10" s="5">
        <f>-(C42+D42)/2*1%</f>
        <v>-6234.5</v>
      </c>
      <c r="E10" s="5">
        <f t="shared" ref="E10:K10" si="6">-(D42+E42)/2*1%</f>
        <v>-5897.5</v>
      </c>
      <c r="F10" s="5">
        <f t="shared" si="6"/>
        <v>-5560.5</v>
      </c>
      <c r="G10" s="5">
        <f t="shared" si="6"/>
        <v>-5223.5</v>
      </c>
      <c r="H10" s="5">
        <f t="shared" si="6"/>
        <v>-4886.5</v>
      </c>
      <c r="I10" s="5">
        <f t="shared" si="6"/>
        <v>-4549.5</v>
      </c>
      <c r="J10" s="5">
        <f t="shared" si="6"/>
        <v>-4212.5</v>
      </c>
      <c r="K10" s="5">
        <f t="shared" si="6"/>
        <v>-3875.5</v>
      </c>
    </row>
    <row r="11" spans="1:11" x14ac:dyDescent="0.2">
      <c r="A11" t="s">
        <v>8</v>
      </c>
      <c r="B11" s="2"/>
      <c r="C11" s="2">
        <v>-17000</v>
      </c>
      <c r="D11" s="2">
        <v>-17000</v>
      </c>
      <c r="E11" s="2">
        <v>-17000</v>
      </c>
      <c r="F11" s="2">
        <v>-17000</v>
      </c>
      <c r="G11" s="2">
        <v>-17000</v>
      </c>
      <c r="H11" s="2">
        <v>-17000</v>
      </c>
      <c r="I11" s="2">
        <v>-17000</v>
      </c>
      <c r="J11" s="2">
        <v>-17000</v>
      </c>
      <c r="K11" s="2">
        <v>-17000</v>
      </c>
    </row>
    <row r="12" spans="1:11" x14ac:dyDescent="0.2">
      <c r="A12" t="s">
        <v>9</v>
      </c>
      <c r="B12" s="2"/>
      <c r="C12" s="2">
        <v>-7000</v>
      </c>
      <c r="D12" s="2">
        <v>-7000</v>
      </c>
      <c r="E12" s="2">
        <v>-7000</v>
      </c>
      <c r="F12" s="2">
        <v>-7000</v>
      </c>
      <c r="G12" s="2">
        <v>-7000</v>
      </c>
      <c r="H12" s="2">
        <v>-7000</v>
      </c>
      <c r="I12" s="2">
        <v>-7000</v>
      </c>
      <c r="J12" s="2">
        <v>-7000</v>
      </c>
      <c r="K12" s="2">
        <v>-7000</v>
      </c>
    </row>
    <row r="13" spans="1:11" x14ac:dyDescent="0.2">
      <c r="A13" t="s">
        <v>10</v>
      </c>
      <c r="B13" s="2">
        <f>-B50*8%</f>
        <v>-76000</v>
      </c>
      <c r="C13" s="2">
        <f t="shared" ref="C13:K13" si="7">-C50*8%</f>
        <v>-53660.639999999999</v>
      </c>
      <c r="D13" s="2">
        <f t="shared" si="7"/>
        <v>-31069.84</v>
      </c>
      <c r="E13" s="2">
        <f t="shared" si="7"/>
        <v>-6911.3600000000006</v>
      </c>
      <c r="F13" s="2">
        <f t="shared" si="7"/>
        <v>0</v>
      </c>
      <c r="G13" s="2">
        <f t="shared" si="7"/>
        <v>0</v>
      </c>
      <c r="H13" s="2">
        <f t="shared" si="7"/>
        <v>0</v>
      </c>
      <c r="I13" s="2">
        <f t="shared" si="7"/>
        <v>0</v>
      </c>
      <c r="J13" s="2">
        <f t="shared" si="7"/>
        <v>0</v>
      </c>
      <c r="K13" s="2">
        <f t="shared" si="7"/>
        <v>0</v>
      </c>
    </row>
    <row r="14" spans="1:11" s="1" customFormat="1" x14ac:dyDescent="0.2">
      <c r="A14" s="1" t="s">
        <v>11</v>
      </c>
      <c r="B14" s="3">
        <f>B9+B10+B11+B12+B13</f>
        <v>-76000</v>
      </c>
      <c r="C14" s="3">
        <f t="shared" ref="C14:K14" si="8">C9+C10+C11+C12+C13</f>
        <v>287927.86</v>
      </c>
      <c r="D14" s="3">
        <f t="shared" si="8"/>
        <v>310855.65999999997</v>
      </c>
      <c r="E14" s="3">
        <f t="shared" si="8"/>
        <v>335351.14</v>
      </c>
      <c r="F14" s="3">
        <f t="shared" si="8"/>
        <v>342599.5</v>
      </c>
      <c r="G14" s="3">
        <f t="shared" si="8"/>
        <v>342936.5</v>
      </c>
      <c r="H14" s="3">
        <f t="shared" si="8"/>
        <v>343273.5</v>
      </c>
      <c r="I14" s="3">
        <f t="shared" si="8"/>
        <v>343610.5</v>
      </c>
      <c r="J14" s="3">
        <f t="shared" si="8"/>
        <v>343947.5</v>
      </c>
      <c r="K14" s="3">
        <f t="shared" si="8"/>
        <v>344284.5</v>
      </c>
    </row>
    <row r="15" spans="1:11" x14ac:dyDescent="0.2">
      <c r="A15" t="s">
        <v>12</v>
      </c>
      <c r="B15" s="2">
        <f>-IF(B14&gt;0,20%*B14,0)</f>
        <v>0</v>
      </c>
      <c r="C15" s="2">
        <f>-IF(C14&gt;0,20%*(C14+IF(B16&lt;0,B16,0)),0)</f>
        <v>-42385.572</v>
      </c>
      <c r="D15" s="2">
        <f t="shared" ref="D15:K15" si="9">-IF(D14&gt;0,20%*(D14+IF(C16&lt;0,C16,0)),0)</f>
        <v>-62171.131999999998</v>
      </c>
      <c r="E15" s="2">
        <f t="shared" si="9"/>
        <v>-67070.228000000003</v>
      </c>
      <c r="F15" s="2">
        <f t="shared" si="9"/>
        <v>-68519.900000000009</v>
      </c>
      <c r="G15" s="2">
        <f t="shared" si="9"/>
        <v>-68587.3</v>
      </c>
      <c r="H15" s="2">
        <f t="shared" si="9"/>
        <v>-68654.7</v>
      </c>
      <c r="I15" s="2">
        <f t="shared" si="9"/>
        <v>-68722.100000000006</v>
      </c>
      <c r="J15" s="2">
        <f t="shared" si="9"/>
        <v>-68789.5</v>
      </c>
      <c r="K15" s="2">
        <f t="shared" si="9"/>
        <v>-68856.900000000009</v>
      </c>
    </row>
    <row r="16" spans="1:11" s="1" customFormat="1" x14ac:dyDescent="0.2">
      <c r="A16" s="1" t="s">
        <v>13</v>
      </c>
      <c r="B16" s="3">
        <f>B14+B15</f>
        <v>-76000</v>
      </c>
      <c r="C16" s="3">
        <f t="shared" ref="C16:K16" si="10">C14+C15</f>
        <v>245542.288</v>
      </c>
      <c r="D16" s="3">
        <f t="shared" si="10"/>
        <v>248684.52799999999</v>
      </c>
      <c r="E16" s="3">
        <f t="shared" si="10"/>
        <v>268280.91200000001</v>
      </c>
      <c r="F16" s="3">
        <f t="shared" si="10"/>
        <v>274079.59999999998</v>
      </c>
      <c r="G16" s="3">
        <f t="shared" si="10"/>
        <v>274349.2</v>
      </c>
      <c r="H16" s="3">
        <f t="shared" si="10"/>
        <v>274618.8</v>
      </c>
      <c r="I16" s="3">
        <f t="shared" si="10"/>
        <v>274888.40000000002</v>
      </c>
      <c r="J16" s="3">
        <f t="shared" si="10"/>
        <v>275158</v>
      </c>
      <c r="K16" s="3">
        <f t="shared" si="10"/>
        <v>275427.59999999998</v>
      </c>
    </row>
    <row r="17" spans="1:1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s="7" customFormat="1" ht="24.95" customHeight="1" x14ac:dyDescent="0.2">
      <c r="A18" s="9" t="s">
        <v>33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14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7" customFormat="1" x14ac:dyDescent="0.2">
      <c r="A20" s="4" t="s">
        <v>13</v>
      </c>
      <c r="B20" s="5">
        <f>B16</f>
        <v>-76000</v>
      </c>
      <c r="C20" s="5">
        <f t="shared" ref="C20:K20" si="11">C16</f>
        <v>245542.288</v>
      </c>
      <c r="D20" s="5">
        <f t="shared" si="11"/>
        <v>248684.52799999999</v>
      </c>
      <c r="E20" s="5">
        <f t="shared" si="11"/>
        <v>268280.91200000001</v>
      </c>
      <c r="F20" s="5">
        <f t="shared" si="11"/>
        <v>274079.59999999998</v>
      </c>
      <c r="G20" s="5">
        <f t="shared" si="11"/>
        <v>274349.2</v>
      </c>
      <c r="H20" s="5">
        <f t="shared" si="11"/>
        <v>274618.8</v>
      </c>
      <c r="I20" s="5">
        <f t="shared" si="11"/>
        <v>274888.40000000002</v>
      </c>
      <c r="J20" s="5">
        <f t="shared" si="11"/>
        <v>275158</v>
      </c>
      <c r="K20" s="5">
        <f t="shared" si="11"/>
        <v>275427.59999999998</v>
      </c>
    </row>
    <row r="21" spans="1:11" s="4" customFormat="1" x14ac:dyDescent="0.2">
      <c r="A21" s="4" t="s">
        <v>5</v>
      </c>
      <c r="B21" s="5">
        <f>-B8</f>
        <v>0</v>
      </c>
      <c r="C21" s="5">
        <f t="shared" ref="C21:K21" si="12">-C8</f>
        <v>33700</v>
      </c>
      <c r="D21" s="5">
        <f t="shared" si="12"/>
        <v>33700</v>
      </c>
      <c r="E21" s="5">
        <f t="shared" si="12"/>
        <v>33700</v>
      </c>
      <c r="F21" s="5">
        <f t="shared" si="12"/>
        <v>33700</v>
      </c>
      <c r="G21" s="5">
        <f t="shared" si="12"/>
        <v>33700</v>
      </c>
      <c r="H21" s="5">
        <f t="shared" si="12"/>
        <v>33700</v>
      </c>
      <c r="I21" s="5">
        <f t="shared" si="12"/>
        <v>33700</v>
      </c>
      <c r="J21" s="5">
        <f t="shared" si="12"/>
        <v>33700</v>
      </c>
      <c r="K21" s="5">
        <f t="shared" si="12"/>
        <v>33700</v>
      </c>
    </row>
    <row r="22" spans="1:11" s="7" customFormat="1" x14ac:dyDescent="0.2">
      <c r="A22" s="1" t="s">
        <v>14</v>
      </c>
      <c r="B22" s="3">
        <f>B20+B21</f>
        <v>-76000</v>
      </c>
      <c r="C22" s="3">
        <f t="shared" ref="C22:K22" si="13">C20+C21</f>
        <v>279242.288</v>
      </c>
      <c r="D22" s="3">
        <f t="shared" si="13"/>
        <v>282384.52799999999</v>
      </c>
      <c r="E22" s="3">
        <f t="shared" si="13"/>
        <v>301980.91200000001</v>
      </c>
      <c r="F22" s="3">
        <f t="shared" si="13"/>
        <v>307779.59999999998</v>
      </c>
      <c r="G22" s="3">
        <f t="shared" si="13"/>
        <v>308049.2</v>
      </c>
      <c r="H22" s="3">
        <f t="shared" si="13"/>
        <v>308318.8</v>
      </c>
      <c r="I22" s="3">
        <f t="shared" si="13"/>
        <v>308588.40000000002</v>
      </c>
      <c r="J22" s="3">
        <f t="shared" si="13"/>
        <v>308858</v>
      </c>
      <c r="K22" s="3">
        <f t="shared" si="13"/>
        <v>309127.59999999998</v>
      </c>
    </row>
    <row r="23" spans="1:11" s="7" customForma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7" customFormat="1" x14ac:dyDescent="0.2">
      <c r="A24" s="14" t="s">
        <v>15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t="s">
        <v>16</v>
      </c>
      <c r="B25" s="2"/>
      <c r="C25" s="2">
        <f>C3+C4</f>
        <v>2109000</v>
      </c>
      <c r="D25" s="2">
        <f t="shared" ref="D25:K25" si="14">D3+D4</f>
        <v>2109000</v>
      </c>
      <c r="E25" s="2">
        <f t="shared" si="14"/>
        <v>2109000</v>
      </c>
      <c r="F25" s="2">
        <f t="shared" si="14"/>
        <v>2109000</v>
      </c>
      <c r="G25" s="2">
        <f t="shared" si="14"/>
        <v>2109000</v>
      </c>
      <c r="H25" s="2">
        <f t="shared" si="14"/>
        <v>2109000</v>
      </c>
      <c r="I25" s="2">
        <f t="shared" si="14"/>
        <v>2109000</v>
      </c>
      <c r="J25" s="2">
        <f t="shared" si="14"/>
        <v>2109000</v>
      </c>
      <c r="K25" s="2">
        <f t="shared" si="14"/>
        <v>2109000</v>
      </c>
    </row>
    <row r="26" spans="1:11" x14ac:dyDescent="0.2">
      <c r="A26" t="s">
        <v>17</v>
      </c>
      <c r="B26" s="2"/>
      <c r="C26" s="2">
        <f>C5+C6+C7+C11+C12</f>
        <v>-1727140</v>
      </c>
      <c r="D26" s="2">
        <f t="shared" ref="D26:K26" si="15">D5+D6+D7+D11+D12</f>
        <v>-1727140</v>
      </c>
      <c r="E26" s="2">
        <f t="shared" si="15"/>
        <v>-1727140</v>
      </c>
      <c r="F26" s="2">
        <f t="shared" si="15"/>
        <v>-1727140</v>
      </c>
      <c r="G26" s="2">
        <f t="shared" si="15"/>
        <v>-1727140</v>
      </c>
      <c r="H26" s="2">
        <f t="shared" si="15"/>
        <v>-1727140</v>
      </c>
      <c r="I26" s="2">
        <f t="shared" si="15"/>
        <v>-1727140</v>
      </c>
      <c r="J26" s="2">
        <f t="shared" si="15"/>
        <v>-1727140</v>
      </c>
      <c r="K26" s="2">
        <f t="shared" si="15"/>
        <v>-1727140</v>
      </c>
    </row>
    <row r="27" spans="1:11" x14ac:dyDescent="0.2">
      <c r="A27" t="s">
        <v>7</v>
      </c>
      <c r="B27" s="2"/>
      <c r="C27" s="2">
        <f>C10+C15</f>
        <v>-48957.072</v>
      </c>
      <c r="D27" s="2">
        <f t="shared" ref="D27:K27" si="16">D10+D15</f>
        <v>-68405.631999999998</v>
      </c>
      <c r="E27" s="2">
        <f t="shared" si="16"/>
        <v>-72967.728000000003</v>
      </c>
      <c r="F27" s="2">
        <f t="shared" si="16"/>
        <v>-74080.400000000009</v>
      </c>
      <c r="G27" s="2">
        <f t="shared" si="16"/>
        <v>-73810.8</v>
      </c>
      <c r="H27" s="2">
        <f t="shared" si="16"/>
        <v>-73541.2</v>
      </c>
      <c r="I27" s="2">
        <f t="shared" si="16"/>
        <v>-73271.600000000006</v>
      </c>
      <c r="J27" s="2">
        <f t="shared" si="16"/>
        <v>-73002</v>
      </c>
      <c r="K27" s="2">
        <f t="shared" si="16"/>
        <v>-72732.400000000009</v>
      </c>
    </row>
    <row r="28" spans="1:11" x14ac:dyDescent="0.2">
      <c r="A28" t="s">
        <v>10</v>
      </c>
      <c r="B28" s="2">
        <f>B13</f>
        <v>-76000</v>
      </c>
      <c r="C28" s="2">
        <f t="shared" ref="C28:K28" si="17">C13</f>
        <v>-53660.639999999999</v>
      </c>
      <c r="D28" s="2">
        <f t="shared" si="17"/>
        <v>-31069.84</v>
      </c>
      <c r="E28" s="2">
        <f t="shared" si="17"/>
        <v>-6911.3600000000006</v>
      </c>
      <c r="F28" s="2">
        <f t="shared" si="17"/>
        <v>0</v>
      </c>
      <c r="G28" s="2">
        <f t="shared" si="17"/>
        <v>0</v>
      </c>
      <c r="H28" s="2">
        <f t="shared" si="17"/>
        <v>0</v>
      </c>
      <c r="I28" s="2">
        <f t="shared" si="17"/>
        <v>0</v>
      </c>
      <c r="J28" s="2">
        <f t="shared" si="17"/>
        <v>0</v>
      </c>
      <c r="K28" s="2">
        <f t="shared" si="17"/>
        <v>0</v>
      </c>
    </row>
    <row r="29" spans="1:11" s="1" customFormat="1" x14ac:dyDescent="0.2">
      <c r="A29" s="1" t="s">
        <v>14</v>
      </c>
      <c r="B29" s="3">
        <f>B25+B26+B27+B28</f>
        <v>-76000</v>
      </c>
      <c r="C29" s="3">
        <f t="shared" ref="C29:K29" si="18">C25+C26+C27+C28</f>
        <v>279242.288</v>
      </c>
      <c r="D29" s="3">
        <f t="shared" si="18"/>
        <v>282384.52799999999</v>
      </c>
      <c r="E29" s="3">
        <f t="shared" si="18"/>
        <v>301980.91200000001</v>
      </c>
      <c r="F29" s="3">
        <f t="shared" si="18"/>
        <v>307779.59999999998</v>
      </c>
      <c r="G29" s="3">
        <f t="shared" si="18"/>
        <v>308049.2</v>
      </c>
      <c r="H29" s="3">
        <f t="shared" si="18"/>
        <v>308318.8</v>
      </c>
      <c r="I29" s="3">
        <f t="shared" si="18"/>
        <v>308588.40000000002</v>
      </c>
      <c r="J29" s="3">
        <f t="shared" si="18"/>
        <v>308858</v>
      </c>
      <c r="K29" s="3">
        <f t="shared" si="18"/>
        <v>309127.59999999998</v>
      </c>
    </row>
    <row r="30" spans="1:11" s="1" customForma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t="s">
        <v>18</v>
      </c>
      <c r="B31" s="2">
        <v>-674000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4" t="s">
        <v>35</v>
      </c>
      <c r="B32" s="2">
        <f>-100000*16*90/360</f>
        <v>-400000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s="1" customFormat="1" x14ac:dyDescent="0.2">
      <c r="A33" s="1" t="s">
        <v>19</v>
      </c>
      <c r="B33" s="3">
        <f>B31+B32</f>
        <v>-1074000</v>
      </c>
      <c r="C33" s="3">
        <f t="shared" ref="C33:K33" si="19">C31+C32</f>
        <v>0</v>
      </c>
      <c r="D33" s="3">
        <f t="shared" si="19"/>
        <v>0</v>
      </c>
      <c r="E33" s="3">
        <f t="shared" si="19"/>
        <v>0</v>
      </c>
      <c r="F33" s="3">
        <f t="shared" si="19"/>
        <v>0</v>
      </c>
      <c r="G33" s="3">
        <f t="shared" si="19"/>
        <v>0</v>
      </c>
      <c r="H33" s="3">
        <f t="shared" si="19"/>
        <v>0</v>
      </c>
      <c r="I33" s="3">
        <f t="shared" si="19"/>
        <v>0</v>
      </c>
      <c r="J33" s="3">
        <f t="shared" si="19"/>
        <v>0</v>
      </c>
      <c r="K33" s="3">
        <f t="shared" si="19"/>
        <v>0</v>
      </c>
    </row>
    <row r="34" spans="1:11" s="1" customForma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t="s">
        <v>20</v>
      </c>
      <c r="B35" s="2">
        <v>200000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t="s">
        <v>21</v>
      </c>
      <c r="B36" s="2">
        <v>950000</v>
      </c>
      <c r="C36" s="2">
        <v>-279242</v>
      </c>
      <c r="D36" s="2">
        <v>-282385</v>
      </c>
      <c r="E36" s="2">
        <v>-301981</v>
      </c>
      <c r="F36" s="2">
        <v>-86392</v>
      </c>
      <c r="G36" s="2"/>
      <c r="H36" s="2"/>
      <c r="I36" s="2"/>
      <c r="J36" s="2"/>
      <c r="K36" s="2"/>
    </row>
    <row r="37" spans="1:11" s="1" customFormat="1" x14ac:dyDescent="0.2">
      <c r="A37" s="1" t="s">
        <v>36</v>
      </c>
      <c r="B37" s="3">
        <f>B35+B36</f>
        <v>1150000</v>
      </c>
      <c r="C37" s="3">
        <f t="shared" ref="C37:K37" si="20">C35+C36</f>
        <v>-279242</v>
      </c>
      <c r="D37" s="3">
        <f>D35+D36</f>
        <v>-282385</v>
      </c>
      <c r="E37" s="3">
        <f t="shared" si="20"/>
        <v>-301981</v>
      </c>
      <c r="F37" s="3">
        <f t="shared" si="20"/>
        <v>-86392</v>
      </c>
      <c r="G37" s="3">
        <f t="shared" si="20"/>
        <v>0</v>
      </c>
      <c r="H37" s="3">
        <f t="shared" si="20"/>
        <v>0</v>
      </c>
      <c r="I37" s="3">
        <f t="shared" si="20"/>
        <v>0</v>
      </c>
      <c r="J37" s="3">
        <f t="shared" si="20"/>
        <v>0</v>
      </c>
      <c r="K37" s="3">
        <f t="shared" si="20"/>
        <v>0</v>
      </c>
    </row>
    <row r="38" spans="1:11" x14ac:dyDescent="0.2">
      <c r="A38" t="s">
        <v>22</v>
      </c>
      <c r="B38" s="2">
        <f>B29+B33+B37</f>
        <v>0</v>
      </c>
      <c r="C38" s="2">
        <f t="shared" ref="C38:K38" si="21">C29+C33+C37</f>
        <v>0.28800000000046566</v>
      </c>
      <c r="D38" s="2">
        <f t="shared" si="21"/>
        <v>-0.47200000000884756</v>
      </c>
      <c r="E38" s="2">
        <f t="shared" si="21"/>
        <v>-8.7999999988824129E-2</v>
      </c>
      <c r="F38" s="2">
        <f t="shared" si="21"/>
        <v>221387.59999999998</v>
      </c>
      <c r="G38" s="2">
        <f t="shared" si="21"/>
        <v>308049.2</v>
      </c>
      <c r="H38" s="2">
        <f t="shared" si="21"/>
        <v>308318.8</v>
      </c>
      <c r="I38" s="2">
        <f t="shared" si="21"/>
        <v>308588.40000000002</v>
      </c>
      <c r="J38" s="2">
        <f t="shared" si="21"/>
        <v>308858</v>
      </c>
      <c r="K38" s="2">
        <f t="shared" si="21"/>
        <v>309127.59999999998</v>
      </c>
    </row>
    <row r="39" spans="1:11" s="1" customFormat="1" x14ac:dyDescent="0.2">
      <c r="A39" s="1" t="s">
        <v>23</v>
      </c>
      <c r="B39" s="3">
        <f>B38</f>
        <v>0</v>
      </c>
      <c r="C39" s="3">
        <f>B39+C38</f>
        <v>0.28800000000046566</v>
      </c>
      <c r="D39" s="3">
        <f t="shared" ref="D39:K39" si="22">C39+D38</f>
        <v>-0.1840000000083819</v>
      </c>
      <c r="E39" s="3">
        <f t="shared" si="22"/>
        <v>-0.27199999999720603</v>
      </c>
      <c r="F39" s="3">
        <f t="shared" si="22"/>
        <v>221387.32799999998</v>
      </c>
      <c r="G39" s="3">
        <f t="shared" si="22"/>
        <v>529436.52799999993</v>
      </c>
      <c r="H39" s="3">
        <f t="shared" si="22"/>
        <v>837755.32799999998</v>
      </c>
      <c r="I39" s="3">
        <f t="shared" si="22"/>
        <v>1146343.7280000001</v>
      </c>
      <c r="J39" s="3">
        <f t="shared" si="22"/>
        <v>1455201.7280000001</v>
      </c>
      <c r="K39" s="3">
        <f t="shared" si="22"/>
        <v>1764329.3280000002</v>
      </c>
    </row>
    <row r="41" spans="1:11" ht="24.95" customHeight="1" x14ac:dyDescent="0.2">
      <c r="A41" s="9" t="s">
        <v>34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2">
      <c r="A42" t="s">
        <v>18</v>
      </c>
      <c r="B42" s="2"/>
      <c r="C42" s="2">
        <f>B43+C8</f>
        <v>640300</v>
      </c>
      <c r="D42" s="2">
        <f>C42+D8</f>
        <v>606600</v>
      </c>
      <c r="E42" s="2">
        <f t="shared" ref="E42:K42" si="23">D42+E8</f>
        <v>572900</v>
      </c>
      <c r="F42" s="2">
        <f t="shared" si="23"/>
        <v>539200</v>
      </c>
      <c r="G42" s="2">
        <f t="shared" si="23"/>
        <v>505500</v>
      </c>
      <c r="H42" s="2">
        <f t="shared" si="23"/>
        <v>471800</v>
      </c>
      <c r="I42" s="2">
        <f t="shared" si="23"/>
        <v>438100</v>
      </c>
      <c r="J42" s="2">
        <f t="shared" si="23"/>
        <v>404400</v>
      </c>
      <c r="K42" s="2">
        <f t="shared" si="23"/>
        <v>370700</v>
      </c>
    </row>
    <row r="43" spans="1:11" x14ac:dyDescent="0.2">
      <c r="A43" t="s">
        <v>24</v>
      </c>
      <c r="B43" s="2">
        <f>-B31</f>
        <v>674000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4" t="s">
        <v>25</v>
      </c>
      <c r="B44" s="2">
        <f>B39</f>
        <v>0</v>
      </c>
      <c r="C44" s="2">
        <f t="shared" ref="C44:K44" si="24">C39</f>
        <v>0.28800000000046566</v>
      </c>
      <c r="D44" s="2">
        <f t="shared" si="24"/>
        <v>-0.1840000000083819</v>
      </c>
      <c r="E44" s="2">
        <f t="shared" si="24"/>
        <v>-0.27199999999720603</v>
      </c>
      <c r="F44" s="2">
        <f t="shared" si="24"/>
        <v>221387.32799999998</v>
      </c>
      <c r="G44" s="2">
        <f t="shared" si="24"/>
        <v>529436.52799999993</v>
      </c>
      <c r="H44" s="2">
        <f t="shared" si="24"/>
        <v>837755.32799999998</v>
      </c>
      <c r="I44" s="2">
        <f t="shared" si="24"/>
        <v>1146343.7280000001</v>
      </c>
      <c r="J44" s="2">
        <f t="shared" si="24"/>
        <v>1455201.7280000001</v>
      </c>
      <c r="K44" s="2">
        <f t="shared" si="24"/>
        <v>1764329.3280000002</v>
      </c>
    </row>
    <row r="45" spans="1:11" x14ac:dyDescent="0.2">
      <c r="A45" t="s">
        <v>26</v>
      </c>
      <c r="B45" s="2">
        <f>-B32</f>
        <v>400000</v>
      </c>
      <c r="C45" s="2">
        <f>B45</f>
        <v>400000</v>
      </c>
      <c r="D45" s="2">
        <f t="shared" ref="D45:K45" si="25">C45</f>
        <v>400000</v>
      </c>
      <c r="E45" s="2">
        <f t="shared" si="25"/>
        <v>400000</v>
      </c>
      <c r="F45" s="2">
        <f t="shared" si="25"/>
        <v>400000</v>
      </c>
      <c r="G45" s="2">
        <f t="shared" si="25"/>
        <v>400000</v>
      </c>
      <c r="H45" s="2">
        <f t="shared" si="25"/>
        <v>400000</v>
      </c>
      <c r="I45" s="2">
        <f t="shared" si="25"/>
        <v>400000</v>
      </c>
      <c r="J45" s="2">
        <f t="shared" si="25"/>
        <v>400000</v>
      </c>
      <c r="K45" s="2">
        <f t="shared" si="25"/>
        <v>400000</v>
      </c>
    </row>
    <row r="46" spans="1:11" s="1" customFormat="1" x14ac:dyDescent="0.2">
      <c r="A46" s="1" t="s">
        <v>27</v>
      </c>
      <c r="B46" s="3">
        <f>SUM(B42:B45)</f>
        <v>1074000</v>
      </c>
      <c r="C46" s="3">
        <f t="shared" ref="C46:K46" si="26">SUM(C42:C45)</f>
        <v>1040300.2879999999</v>
      </c>
      <c r="D46" s="3">
        <f t="shared" si="26"/>
        <v>1006599.816</v>
      </c>
      <c r="E46" s="3">
        <f t="shared" si="26"/>
        <v>972899.728</v>
      </c>
      <c r="F46" s="3">
        <f t="shared" si="26"/>
        <v>1160587.328</v>
      </c>
      <c r="G46" s="3">
        <f t="shared" si="26"/>
        <v>1434936.5279999999</v>
      </c>
      <c r="H46" s="3">
        <f t="shared" si="26"/>
        <v>1709555.328</v>
      </c>
      <c r="I46" s="3">
        <f t="shared" si="26"/>
        <v>1984443.7280000001</v>
      </c>
      <c r="J46" s="3">
        <f t="shared" si="26"/>
        <v>2259601.7280000001</v>
      </c>
      <c r="K46" s="3">
        <f t="shared" si="26"/>
        <v>2535029.3280000002</v>
      </c>
    </row>
    <row r="47" spans="1:1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t="s">
        <v>28</v>
      </c>
      <c r="B48" s="2">
        <f>B35</f>
        <v>200000</v>
      </c>
      <c r="C48" s="2">
        <f>B48</f>
        <v>200000</v>
      </c>
      <c r="D48" s="2">
        <f t="shared" ref="D48:K48" si="27">C48</f>
        <v>200000</v>
      </c>
      <c r="E48" s="2">
        <f t="shared" si="27"/>
        <v>200000</v>
      </c>
      <c r="F48" s="2">
        <f t="shared" si="27"/>
        <v>200000</v>
      </c>
      <c r="G48" s="2">
        <f t="shared" si="27"/>
        <v>200000</v>
      </c>
      <c r="H48" s="2">
        <f t="shared" si="27"/>
        <v>200000</v>
      </c>
      <c r="I48" s="2">
        <f t="shared" si="27"/>
        <v>200000</v>
      </c>
      <c r="J48" s="2">
        <f t="shared" si="27"/>
        <v>200000</v>
      </c>
      <c r="K48" s="2">
        <f t="shared" si="27"/>
        <v>200000</v>
      </c>
    </row>
    <row r="49" spans="1:11" x14ac:dyDescent="0.2">
      <c r="A49" t="s">
        <v>29</v>
      </c>
      <c r="B49" s="2">
        <f>B16</f>
        <v>-76000</v>
      </c>
      <c r="C49" s="2">
        <f t="shared" ref="C49:K49" si="28">B49+C16</f>
        <v>169542.288</v>
      </c>
      <c r="D49" s="2">
        <f t="shared" si="28"/>
        <v>418226.81599999999</v>
      </c>
      <c r="E49" s="2">
        <f t="shared" si="28"/>
        <v>686507.728</v>
      </c>
      <c r="F49" s="2">
        <f t="shared" si="28"/>
        <v>960587.32799999998</v>
      </c>
      <c r="G49" s="2">
        <f t="shared" si="28"/>
        <v>1234936.5279999999</v>
      </c>
      <c r="H49" s="2">
        <f t="shared" si="28"/>
        <v>1509555.328</v>
      </c>
      <c r="I49" s="2">
        <f t="shared" si="28"/>
        <v>1784443.7280000001</v>
      </c>
      <c r="J49" s="2">
        <f t="shared" si="28"/>
        <v>2059601.7280000001</v>
      </c>
      <c r="K49" s="2">
        <f t="shared" si="28"/>
        <v>2335029.3280000002</v>
      </c>
    </row>
    <row r="50" spans="1:11" x14ac:dyDescent="0.2">
      <c r="A50" t="s">
        <v>30</v>
      </c>
      <c r="B50" s="2">
        <f>B36</f>
        <v>950000</v>
      </c>
      <c r="C50" s="2">
        <f t="shared" ref="C50:K50" si="29">B50+C36</f>
        <v>670758</v>
      </c>
      <c r="D50" s="2">
        <f t="shared" si="29"/>
        <v>388373</v>
      </c>
      <c r="E50" s="2">
        <f t="shared" si="29"/>
        <v>86392</v>
      </c>
      <c r="F50" s="2">
        <f t="shared" si="29"/>
        <v>0</v>
      </c>
      <c r="G50" s="2">
        <f t="shared" si="29"/>
        <v>0</v>
      </c>
      <c r="H50" s="2">
        <f t="shared" si="29"/>
        <v>0</v>
      </c>
      <c r="I50" s="2">
        <f t="shared" si="29"/>
        <v>0</v>
      </c>
      <c r="J50" s="2">
        <f t="shared" si="29"/>
        <v>0</v>
      </c>
      <c r="K50" s="2">
        <f t="shared" si="29"/>
        <v>0</v>
      </c>
    </row>
    <row r="51" spans="1:11" s="1" customFormat="1" x14ac:dyDescent="0.2">
      <c r="A51" s="1" t="s">
        <v>31</v>
      </c>
      <c r="B51" s="3">
        <f>SUM(B48:B50)</f>
        <v>1074000</v>
      </c>
      <c r="C51" s="3">
        <f t="shared" ref="C51:K51" si="30">SUM(C48:C50)</f>
        <v>1040300.2879999999</v>
      </c>
      <c r="D51" s="3">
        <f t="shared" si="30"/>
        <v>1006599.816</v>
      </c>
      <c r="E51" s="3">
        <f t="shared" si="30"/>
        <v>972899.728</v>
      </c>
      <c r="F51" s="3">
        <f t="shared" si="30"/>
        <v>1160587.328</v>
      </c>
      <c r="G51" s="3">
        <f t="shared" si="30"/>
        <v>1434936.5279999999</v>
      </c>
      <c r="H51" s="3">
        <f t="shared" si="30"/>
        <v>1709555.328</v>
      </c>
      <c r="I51" s="3">
        <f t="shared" si="30"/>
        <v>1984443.7280000001</v>
      </c>
      <c r="J51" s="3">
        <f t="shared" si="30"/>
        <v>2259601.7280000001</v>
      </c>
      <c r="K51" s="3">
        <f t="shared" si="30"/>
        <v>2535029.3280000002</v>
      </c>
    </row>
    <row r="52" spans="1:11" s="7" customFormat="1" x14ac:dyDescent="0.2">
      <c r="A52" s="7" t="s">
        <v>32</v>
      </c>
      <c r="B52" s="6">
        <f>B46-B51</f>
        <v>0</v>
      </c>
      <c r="C52" s="6">
        <f t="shared" ref="C52:K52" si="31">C46-C51</f>
        <v>0</v>
      </c>
      <c r="D52" s="6">
        <f t="shared" si="31"/>
        <v>0</v>
      </c>
      <c r="E52" s="6">
        <f t="shared" si="31"/>
        <v>0</v>
      </c>
      <c r="F52" s="6">
        <f t="shared" si="31"/>
        <v>0</v>
      </c>
      <c r="G52" s="6">
        <f t="shared" si="31"/>
        <v>0</v>
      </c>
      <c r="H52" s="6">
        <f t="shared" si="31"/>
        <v>0</v>
      </c>
      <c r="I52" s="6">
        <f t="shared" si="31"/>
        <v>0</v>
      </c>
      <c r="J52" s="6">
        <f t="shared" si="31"/>
        <v>0</v>
      </c>
      <c r="K52" s="6">
        <f t="shared" si="31"/>
        <v>0</v>
      </c>
    </row>
  </sheetData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ДЗ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2018-02-21T13:51:41Z</dcterms:created>
  <dcterms:modified xsi:type="dcterms:W3CDTF">2022-01-06T23:09:37Z</dcterms:modified>
</cp:coreProperties>
</file>