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hse\2022\"/>
    </mc:Choice>
  </mc:AlternateContent>
  <bookViews>
    <workbookView xWindow="0" yWindow="0" windowWidth="19200" windowHeight="11595"/>
  </bookViews>
  <sheets>
    <sheet name="ДЗ 3" sheetId="1" r:id="rId1"/>
  </sheets>
  <calcPr calcId="152511"/>
</workbook>
</file>

<file path=xl/calcChain.xml><?xml version="1.0" encoding="utf-8"?>
<calcChain xmlns="http://schemas.openxmlformats.org/spreadsheetml/2006/main">
  <c r="C1" i="1" l="1"/>
  <c r="D1" i="1" s="1"/>
  <c r="E1" i="1" s="1"/>
  <c r="F1" i="1" s="1"/>
  <c r="F19" i="1" l="1"/>
  <c r="E19" i="1"/>
  <c r="D19" i="1"/>
  <c r="C19" i="1"/>
  <c r="B19" i="1"/>
  <c r="F38" i="1"/>
  <c r="E38" i="1"/>
  <c r="D38" i="1"/>
  <c r="C38" i="1"/>
  <c r="B38" i="1"/>
  <c r="B37" i="1"/>
  <c r="B18" i="1"/>
  <c r="D39" i="1" l="1"/>
  <c r="C20" i="1"/>
  <c r="E39" i="1"/>
  <c r="D20" i="1"/>
  <c r="B41" i="1"/>
  <c r="B39" i="1"/>
  <c r="B40" i="1" s="1"/>
  <c r="F39" i="1"/>
  <c r="E20" i="1"/>
  <c r="C39" i="1"/>
  <c r="B20" i="1"/>
  <c r="B21" i="1" s="1"/>
  <c r="F20" i="1"/>
  <c r="H22" i="1"/>
  <c r="H41" i="1"/>
  <c r="B22" i="1"/>
  <c r="C21" i="1" l="1"/>
  <c r="B23" i="1" s="1"/>
  <c r="C40" i="1"/>
  <c r="D21" i="1" l="1"/>
  <c r="B42" i="1"/>
  <c r="D40" i="1"/>
  <c r="E21" i="1" l="1"/>
  <c r="F21" i="1" s="1"/>
  <c r="F23" i="1" s="1"/>
  <c r="C23" i="1"/>
  <c r="D42" i="1"/>
  <c r="C42" i="1"/>
  <c r="E40" i="1"/>
  <c r="E23" i="1" l="1"/>
  <c r="D23" i="1"/>
  <c r="H23" i="1" s="1"/>
  <c r="F40" i="1"/>
  <c r="F42" i="1" s="1"/>
  <c r="E42" i="1" l="1"/>
  <c r="H42" i="1" s="1"/>
</calcChain>
</file>

<file path=xl/sharedStrings.xml><?xml version="1.0" encoding="utf-8"?>
<sst xmlns="http://schemas.openxmlformats.org/spreadsheetml/2006/main" count="37" uniqueCount="29">
  <si>
    <t>Продажи</t>
  </si>
  <si>
    <t>Затраты на производство</t>
  </si>
  <si>
    <t>Налоги</t>
  </si>
  <si>
    <t>Проценты по кредиту</t>
  </si>
  <si>
    <t>Денежные потоки от операционной деятельности</t>
  </si>
  <si>
    <t>Закупка оборудования</t>
  </si>
  <si>
    <t>Строительно-монтажные работы</t>
  </si>
  <si>
    <t>Доходы от продажи активов</t>
  </si>
  <si>
    <t>Денежные потоки от инвестиционной деятельности</t>
  </si>
  <si>
    <t>Поступление акционерного капитала</t>
  </si>
  <si>
    <t>Поступление / выплата кредитов</t>
  </si>
  <si>
    <t>Денежные потоки от финансовой деятельности</t>
  </si>
  <si>
    <t>СУММАРНЫЙ ДЕНЕЖНЫЙ ПОТОК</t>
  </si>
  <si>
    <t>Остаток средств на конец периода</t>
  </si>
  <si>
    <t>IRR</t>
  </si>
  <si>
    <t>(стоимость собственных средств)</t>
  </si>
  <si>
    <t>(стоимость заемных средств)</t>
  </si>
  <si>
    <t>&lt;– учитываем налоговый щит</t>
  </si>
  <si>
    <t>&lt;– убираем влияние налогового щита</t>
  </si>
  <si>
    <t>Средневзвешенная стоимость капитала, WACC</t>
  </si>
  <si>
    <t>Свободный денежный поток для компании, FCFF</t>
  </si>
  <si>
    <t>Дисконтированный FCFF</t>
  </si>
  <si>
    <t>Дисконтированный FCFF нарастающим итогом</t>
  </si>
  <si>
    <t>&lt;– обратите внимание, что функция Excel NPV (ЧПС) дисконтирует с певого периода, а нам это не нужно, поэтому первый период не включаем в формулу, а берем «как есть»</t>
  </si>
  <si>
    <t>&lt;– последнее значение — NPV. Можно также расчитать по формуле ниже:</t>
  </si>
  <si>
    <t>Дисконтированный срок окупаемости</t>
  </si>
  <si>
    <t>года</t>
  </si>
  <si>
    <t>Более корректный расчет (налоговый щит в расчете WACC + очистка налога на прибыль от влияния выплаты процентов по кредиту)</t>
  </si>
  <si>
    <t>Допустимый расчет (без налогового щита в расчете WACC и очистки налога на прибыль от влияния выплаты процентов по кредиту)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</si>
</sst>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9" fontId="0" fillId="0" borderId="0" xfId="0" applyNumberFormat="1"/>
    <xf numFmtId="0" fontId="3" fillId="0" borderId="0" xfId="0" applyFont="1" applyFill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9" fontId="3" fillId="0" borderId="0" xfId="0" applyNumberFormat="1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vertical="top"/>
    </xf>
    <xf numFmtId="0" fontId="5" fillId="0" borderId="0" xfId="0" applyFont="1"/>
    <xf numFmtId="2" fontId="6" fillId="0" borderId="0" xfId="0" applyNumberFormat="1" applyFont="1"/>
    <xf numFmtId="0" fontId="4" fillId="0" borderId="0" xfId="0" applyFont="1" applyAlignment="1"/>
    <xf numFmtId="9" fontId="6" fillId="0" borderId="0" xfId="0" applyNumberFormat="1" applyFont="1"/>
    <xf numFmtId="0" fontId="6" fillId="0" borderId="0" xfId="1" applyNumberFormat="1" applyFont="1"/>
    <xf numFmtId="2" fontId="6" fillId="0" borderId="0" xfId="1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'ДЗ 3'!$B$1:$F$1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'ДЗ 3'!$B$21:$F$21</c:f>
              <c:numCache>
                <c:formatCode>General</c:formatCode>
                <c:ptCount val="5"/>
                <c:pt idx="0">
                  <c:v>-133</c:v>
                </c:pt>
                <c:pt idx="1">
                  <c:v>-83.101040118870728</c:v>
                </c:pt>
                <c:pt idx="2">
                  <c:v>-54.283455022751916</c:v>
                </c:pt>
                <c:pt idx="3">
                  <c:v>-28.872013928741719</c:v>
                </c:pt>
                <c:pt idx="4" formatCode="0.00">
                  <c:v>4.2260787526822874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158000"/>
        <c:axId val="1991150928"/>
      </c:lineChart>
      <c:catAx>
        <c:axId val="199115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1150928"/>
        <c:crosses val="autoZero"/>
        <c:auto val="1"/>
        <c:lblAlgn val="ctr"/>
        <c:lblOffset val="100"/>
        <c:noMultiLvlLbl val="0"/>
      </c:catAx>
      <c:valAx>
        <c:axId val="199115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115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'ДЗ 3'!$B$1:$F$1</c:f>
              <c:numCache>
                <c:formatCode>General</c:formatCode>
                <c:ptCount val="5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</c:numCache>
            </c:numRef>
          </c:cat>
          <c:val>
            <c:numRef>
              <c:f>'ДЗ 3'!$B$40:$F$40</c:f>
              <c:numCache>
                <c:formatCode>General</c:formatCode>
                <c:ptCount val="5"/>
                <c:pt idx="0">
                  <c:v>-130</c:v>
                </c:pt>
                <c:pt idx="1">
                  <c:v>-79.197080291970806</c:v>
                </c:pt>
                <c:pt idx="2">
                  <c:v>-50.520006393521243</c:v>
                </c:pt>
                <c:pt idx="3">
                  <c:v>-26.238688348118693</c:v>
                </c:pt>
                <c:pt idx="4" formatCode="0.00">
                  <c:v>4.6003579285239589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1156368"/>
        <c:axId val="1991147120"/>
      </c:lineChart>
      <c:catAx>
        <c:axId val="1991156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1147120"/>
        <c:crosses val="autoZero"/>
        <c:auto val="1"/>
        <c:lblAlgn val="ctr"/>
        <c:lblOffset val="100"/>
        <c:noMultiLvlLbl val="0"/>
      </c:catAx>
      <c:valAx>
        <c:axId val="199114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991156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23</xdr:row>
      <xdr:rowOff>57150</xdr:rowOff>
    </xdr:from>
    <xdr:to>
      <xdr:col>3</xdr:col>
      <xdr:colOff>228600</xdr:colOff>
      <xdr:row>34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42</xdr:row>
      <xdr:rowOff>66676</xdr:rowOff>
    </xdr:from>
    <xdr:to>
      <xdr:col>3</xdr:col>
      <xdr:colOff>200025</xdr:colOff>
      <xdr:row>55</xdr:row>
      <xdr:rowOff>133351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B1" sqref="B1"/>
    </sheetView>
  </sheetViews>
  <sheetFormatPr defaultRowHeight="12.75" x14ac:dyDescent="0.2"/>
  <cols>
    <col min="1" max="1" width="56.7109375" customWidth="1"/>
    <col min="6" max="6" width="9" customWidth="1"/>
  </cols>
  <sheetData>
    <row r="1" spans="1:9" ht="15" customHeight="1" thickBot="1" x14ac:dyDescent="0.25">
      <c r="A1" s="1"/>
      <c r="B1" s="2">
        <v>2022</v>
      </c>
      <c r="C1" s="2">
        <f>B1+1</f>
        <v>2023</v>
      </c>
      <c r="D1" s="2">
        <f t="shared" ref="D1:F1" si="0">C1+1</f>
        <v>2024</v>
      </c>
      <c r="E1" s="2">
        <f t="shared" si="0"/>
        <v>2025</v>
      </c>
      <c r="F1" s="2">
        <f t="shared" si="0"/>
        <v>2026</v>
      </c>
    </row>
    <row r="2" spans="1:9" ht="15" customHeight="1" thickBot="1" x14ac:dyDescent="0.25">
      <c r="A2" s="3" t="s">
        <v>0</v>
      </c>
      <c r="B2" s="4"/>
      <c r="C2" s="5">
        <v>200</v>
      </c>
      <c r="D2" s="5">
        <v>200</v>
      </c>
      <c r="E2" s="5">
        <v>200</v>
      </c>
      <c r="F2" s="5">
        <v>200</v>
      </c>
    </row>
    <row r="3" spans="1:9" ht="15" customHeight="1" thickBot="1" x14ac:dyDescent="0.25">
      <c r="A3" s="3" t="s">
        <v>1</v>
      </c>
      <c r="B3" s="4"/>
      <c r="C3" s="5">
        <v>-130</v>
      </c>
      <c r="D3" s="5">
        <v>-130</v>
      </c>
      <c r="E3" s="5">
        <v>-130</v>
      </c>
      <c r="F3" s="5">
        <v>-130</v>
      </c>
    </row>
    <row r="4" spans="1:9" ht="15" customHeight="1" thickBot="1" x14ac:dyDescent="0.25">
      <c r="A4" s="3" t="s">
        <v>2</v>
      </c>
      <c r="B4" s="4"/>
      <c r="C4" s="5">
        <v>-10</v>
      </c>
      <c r="D4" s="5">
        <v>-30</v>
      </c>
      <c r="E4" s="5">
        <v>-30</v>
      </c>
      <c r="F4" s="5">
        <v>-30</v>
      </c>
    </row>
    <row r="5" spans="1:9" ht="15" customHeight="1" thickBot="1" x14ac:dyDescent="0.25">
      <c r="A5" s="3" t="s">
        <v>3</v>
      </c>
      <c r="B5" s="5">
        <v>-15</v>
      </c>
      <c r="C5" s="5">
        <v>-10.5</v>
      </c>
      <c r="D5" s="5">
        <v>-6</v>
      </c>
      <c r="E5" s="5">
        <v>-1.5</v>
      </c>
      <c r="F5" s="5">
        <v>0</v>
      </c>
    </row>
    <row r="6" spans="1:9" ht="15" customHeight="1" thickBot="1" x14ac:dyDescent="0.25">
      <c r="A6" s="6" t="s">
        <v>4</v>
      </c>
      <c r="B6" s="7">
        <v>-15</v>
      </c>
      <c r="C6" s="7">
        <v>49.5</v>
      </c>
      <c r="D6" s="7">
        <v>34</v>
      </c>
      <c r="E6" s="7">
        <v>38.5</v>
      </c>
      <c r="F6" s="7">
        <v>40</v>
      </c>
    </row>
    <row r="7" spans="1:9" ht="15" customHeight="1" thickBot="1" x14ac:dyDescent="0.25">
      <c r="A7" s="3" t="s">
        <v>5</v>
      </c>
      <c r="B7" s="5">
        <v>-80</v>
      </c>
      <c r="C7" s="4"/>
      <c r="D7" s="4"/>
      <c r="E7" s="4"/>
      <c r="F7" s="4"/>
    </row>
    <row r="8" spans="1:9" ht="15" customHeight="1" thickBot="1" x14ac:dyDescent="0.25">
      <c r="A8" s="3" t="s">
        <v>6</v>
      </c>
      <c r="B8" s="5">
        <v>-50</v>
      </c>
      <c r="C8" s="4"/>
      <c r="D8" s="4"/>
      <c r="E8" s="4"/>
      <c r="F8" s="4"/>
    </row>
    <row r="9" spans="1:9" ht="15" customHeight="1" thickBot="1" x14ac:dyDescent="0.25">
      <c r="A9" s="3" t="s">
        <v>7</v>
      </c>
      <c r="B9" s="4"/>
      <c r="C9" s="4"/>
      <c r="D9" s="4"/>
      <c r="E9" s="4"/>
      <c r="F9" s="5">
        <v>20</v>
      </c>
    </row>
    <row r="10" spans="1:9" ht="15" customHeight="1" thickBot="1" x14ac:dyDescent="0.25">
      <c r="A10" s="6" t="s">
        <v>8</v>
      </c>
      <c r="B10" s="7">
        <v>-130</v>
      </c>
      <c r="C10" s="7">
        <v>0</v>
      </c>
      <c r="D10" s="7">
        <v>0</v>
      </c>
      <c r="E10" s="7">
        <v>0</v>
      </c>
      <c r="F10" s="7">
        <v>20</v>
      </c>
    </row>
    <row r="11" spans="1:9" ht="15" customHeight="1" thickBot="1" x14ac:dyDescent="0.25">
      <c r="A11" s="3" t="s">
        <v>9</v>
      </c>
      <c r="B11" s="5">
        <v>45</v>
      </c>
      <c r="C11" s="4"/>
      <c r="D11" s="4"/>
      <c r="E11" s="4"/>
      <c r="F11" s="4"/>
      <c r="H11" s="8">
        <v>0.25</v>
      </c>
      <c r="I11" t="s">
        <v>15</v>
      </c>
    </row>
    <row r="12" spans="1:9" ht="15" customHeight="1" thickBot="1" x14ac:dyDescent="0.25">
      <c r="A12" s="3" t="s">
        <v>10</v>
      </c>
      <c r="B12" s="5">
        <v>100</v>
      </c>
      <c r="C12" s="5">
        <v>-30</v>
      </c>
      <c r="D12" s="5">
        <v>-30</v>
      </c>
      <c r="E12" s="5">
        <v>-30</v>
      </c>
      <c r="F12" s="5">
        <v>-10</v>
      </c>
      <c r="H12" s="8">
        <v>0.15</v>
      </c>
      <c r="I12" t="s">
        <v>16</v>
      </c>
    </row>
    <row r="13" spans="1:9" ht="15" customHeight="1" thickBot="1" x14ac:dyDescent="0.25">
      <c r="A13" s="6" t="s">
        <v>11</v>
      </c>
      <c r="B13" s="7">
        <v>145</v>
      </c>
      <c r="C13" s="7">
        <v>-30</v>
      </c>
      <c r="D13" s="7">
        <v>-30</v>
      </c>
      <c r="E13" s="7">
        <v>-30</v>
      </c>
      <c r="F13" s="7">
        <v>-10</v>
      </c>
    </row>
    <row r="14" spans="1:9" ht="15" customHeight="1" thickBot="1" x14ac:dyDescent="0.25">
      <c r="A14" s="10" t="s">
        <v>12</v>
      </c>
      <c r="B14" s="5">
        <v>0</v>
      </c>
      <c r="C14" s="5">
        <v>19.5</v>
      </c>
      <c r="D14" s="5">
        <v>4</v>
      </c>
      <c r="E14" s="5">
        <v>8.5</v>
      </c>
      <c r="F14" s="5">
        <v>50</v>
      </c>
    </row>
    <row r="15" spans="1:9" ht="15" customHeight="1" thickBot="1" x14ac:dyDescent="0.25">
      <c r="A15" s="12" t="s">
        <v>13</v>
      </c>
      <c r="B15" s="5">
        <v>0</v>
      </c>
      <c r="C15" s="5">
        <v>19.5</v>
      </c>
      <c r="D15" s="5">
        <v>23.5</v>
      </c>
      <c r="E15" s="5">
        <v>32</v>
      </c>
      <c r="F15" s="5">
        <v>82</v>
      </c>
    </row>
    <row r="16" spans="1:9" ht="15" customHeight="1" x14ac:dyDescent="0.2">
      <c r="A16" s="11"/>
      <c r="B16" s="11"/>
      <c r="C16" s="11"/>
      <c r="D16" s="11"/>
      <c r="E16" s="11"/>
      <c r="F16" s="11"/>
    </row>
    <row r="17" spans="1:9" ht="15" customHeight="1" x14ac:dyDescent="0.2">
      <c r="A17" s="16" t="s">
        <v>27</v>
      </c>
      <c r="B17" s="11"/>
      <c r="C17" s="11"/>
      <c r="D17" s="11"/>
      <c r="E17" s="11"/>
      <c r="F17" s="11"/>
    </row>
    <row r="18" spans="1:9" ht="14.25" x14ac:dyDescent="0.2">
      <c r="A18" s="9" t="s">
        <v>19</v>
      </c>
      <c r="B18" s="20">
        <f>(B11/B13)*H11+(B12/B13)*H12*(1-20%)</f>
        <v>0.16034482758620688</v>
      </c>
      <c r="H18" s="15" t="s">
        <v>17</v>
      </c>
    </row>
    <row r="19" spans="1:9" ht="14.25" x14ac:dyDescent="0.2">
      <c r="A19" s="9" t="s">
        <v>20</v>
      </c>
      <c r="B19">
        <f>B6-B5*(1-20%)+B10</f>
        <v>-133</v>
      </c>
      <c r="C19">
        <f t="shared" ref="C19:F19" si="1">C6-C5*(1-20%)+C10</f>
        <v>57.9</v>
      </c>
      <c r="D19">
        <f t="shared" si="1"/>
        <v>38.799999999999997</v>
      </c>
      <c r="E19">
        <f t="shared" si="1"/>
        <v>39.700000000000003</v>
      </c>
      <c r="F19">
        <f t="shared" si="1"/>
        <v>60</v>
      </c>
      <c r="H19" s="15" t="s">
        <v>18</v>
      </c>
    </row>
    <row r="20" spans="1:9" ht="14.25" x14ac:dyDescent="0.2">
      <c r="A20" s="9" t="s">
        <v>21</v>
      </c>
      <c r="B20">
        <f>B19/(1+$B$18)^(B1-$B$1)</f>
        <v>-133</v>
      </c>
      <c r="C20">
        <f>C19/(1+$B$18)^(C1-$B$1)</f>
        <v>49.898959881129272</v>
      </c>
      <c r="D20">
        <f>D19/(1+$B$18)^(D1-$B$1)</f>
        <v>28.817585096118812</v>
      </c>
      <c r="E20">
        <f>E19/(1+$B$18)^(E1-$B$1)</f>
        <v>25.411441094010197</v>
      </c>
      <c r="F20">
        <f>F19/(1+$B$18)^(F1-$B$1)</f>
        <v>33.098092681424006</v>
      </c>
    </row>
    <row r="21" spans="1:9" ht="14.25" x14ac:dyDescent="0.2">
      <c r="A21" s="9" t="s">
        <v>22</v>
      </c>
      <c r="B21">
        <f>B20</f>
        <v>-133</v>
      </c>
      <c r="C21">
        <f>B21+C20</f>
        <v>-83.101040118870728</v>
      </c>
      <c r="D21">
        <f>C21+D20</f>
        <v>-54.283455022751916</v>
      </c>
      <c r="E21">
        <f>D21+E20</f>
        <v>-28.872013928741719</v>
      </c>
      <c r="F21" s="18">
        <f>E21+F20</f>
        <v>4.2260787526822874</v>
      </c>
      <c r="H21" s="15" t="s">
        <v>24</v>
      </c>
    </row>
    <row r="22" spans="1:9" ht="14.25" x14ac:dyDescent="0.2">
      <c r="A22" s="9" t="s">
        <v>14</v>
      </c>
      <c r="B22" s="20">
        <f>IRR(B19:F19)</f>
        <v>0.17627362498611365</v>
      </c>
      <c r="H22" s="18">
        <f>B19+NPV(B18,C19:F19)</f>
        <v>4.2260787526822696</v>
      </c>
      <c r="I22" s="19" t="s">
        <v>23</v>
      </c>
    </row>
    <row r="23" spans="1:9" ht="14.25" x14ac:dyDescent="0.2">
      <c r="A23" s="9" t="s">
        <v>25</v>
      </c>
      <c r="B23" s="21">
        <f>IF(AND(B21&lt;0,C21&gt;=0),B$1-$B$1-B21/C20,0)</f>
        <v>0</v>
      </c>
      <c r="C23" s="21">
        <f t="shared" ref="C23:F23" si="2">IF(AND(C21&lt;0,D21&gt;=0),C$1-$B$1-C21/D20,0)</f>
        <v>0</v>
      </c>
      <c r="D23" s="21">
        <f t="shared" si="2"/>
        <v>0</v>
      </c>
      <c r="E23" s="22">
        <f t="shared" si="2"/>
        <v>3.8723165472597119</v>
      </c>
      <c r="F23" s="21">
        <f t="shared" si="2"/>
        <v>0</v>
      </c>
      <c r="H23" s="18">
        <f>MAX(B23:F23)</f>
        <v>3.8723165472597119</v>
      </c>
      <c r="I23" s="19" t="s">
        <v>26</v>
      </c>
    </row>
    <row r="24" spans="1:9" s="14" customFormat="1" ht="14.25" x14ac:dyDescent="0.2">
      <c r="A24" s="9"/>
      <c r="B24" s="13"/>
    </row>
    <row r="25" spans="1:9" s="14" customFormat="1" ht="14.25" x14ac:dyDescent="0.2">
      <c r="A25" s="9"/>
      <c r="B25" s="13"/>
    </row>
    <row r="26" spans="1:9" s="14" customFormat="1" ht="14.25" x14ac:dyDescent="0.2">
      <c r="A26" s="9"/>
      <c r="B26" s="13"/>
    </row>
    <row r="27" spans="1:9" s="14" customFormat="1" ht="14.25" x14ac:dyDescent="0.2">
      <c r="A27" s="9"/>
      <c r="B27" s="13"/>
    </row>
    <row r="28" spans="1:9" s="14" customFormat="1" ht="14.25" x14ac:dyDescent="0.2">
      <c r="A28" s="9"/>
      <c r="B28" s="13"/>
    </row>
    <row r="29" spans="1:9" s="14" customFormat="1" ht="14.25" x14ac:dyDescent="0.2">
      <c r="A29" s="9"/>
      <c r="B29" s="13"/>
    </row>
    <row r="30" spans="1:9" s="14" customFormat="1" ht="14.25" x14ac:dyDescent="0.2">
      <c r="A30" s="9"/>
      <c r="B30" s="13"/>
    </row>
    <row r="31" spans="1:9" s="14" customFormat="1" ht="14.25" x14ac:dyDescent="0.2">
      <c r="A31" s="9"/>
      <c r="B31" s="13"/>
    </row>
    <row r="32" spans="1:9" s="14" customFormat="1" ht="14.25" x14ac:dyDescent="0.2">
      <c r="A32" s="9"/>
      <c r="B32" s="13"/>
    </row>
    <row r="33" spans="1:9" s="14" customFormat="1" ht="14.25" x14ac:dyDescent="0.2">
      <c r="A33" s="9"/>
      <c r="B33" s="13"/>
    </row>
    <row r="34" spans="1:9" s="14" customFormat="1" ht="14.25" x14ac:dyDescent="0.2">
      <c r="A34" s="9"/>
      <c r="B34" s="13"/>
    </row>
    <row r="35" spans="1:9" s="14" customFormat="1" ht="14.25" x14ac:dyDescent="0.2">
      <c r="A35" s="9"/>
      <c r="B35" s="13"/>
    </row>
    <row r="36" spans="1:9" s="17" customFormat="1" ht="14.25" x14ac:dyDescent="0.2">
      <c r="A36" s="17" t="s">
        <v>28</v>
      </c>
    </row>
    <row r="37" spans="1:9" ht="14.25" x14ac:dyDescent="0.2">
      <c r="A37" s="9" t="s">
        <v>19</v>
      </c>
      <c r="B37" s="20">
        <f>(B11/B13)*H11+(B12/B13)*H12</f>
        <v>0.18103448275862069</v>
      </c>
    </row>
    <row r="38" spans="1:9" ht="14.25" x14ac:dyDescent="0.2">
      <c r="A38" s="9" t="s">
        <v>20</v>
      </c>
      <c r="B38">
        <f>B6-B5+B10</f>
        <v>-130</v>
      </c>
      <c r="C38">
        <f>C6-C5+C10</f>
        <v>60</v>
      </c>
      <c r="D38">
        <f>D6-D5+D10</f>
        <v>40</v>
      </c>
      <c r="E38">
        <f>E6-E5+E10</f>
        <v>40</v>
      </c>
      <c r="F38">
        <f>F6-F5+F10</f>
        <v>60</v>
      </c>
    </row>
    <row r="39" spans="1:9" ht="14.25" x14ac:dyDescent="0.2">
      <c r="A39" s="9" t="s">
        <v>21</v>
      </c>
      <c r="B39">
        <f>B38/(1+$B$37)^(B1-$B$1)</f>
        <v>-130</v>
      </c>
      <c r="C39">
        <f>C38/(1+$B$37)^(C1-$B$1)</f>
        <v>50.802919708029194</v>
      </c>
      <c r="D39">
        <f>D38/(1+$B$37)^(D1-$B$1)</f>
        <v>28.677073898449567</v>
      </c>
      <c r="E39">
        <f>E38/(1+$B$37)^(E1-$B$1)</f>
        <v>24.28131804540255</v>
      </c>
      <c r="F39">
        <f>F38/(1+$B$37)^(F1-$B$1)</f>
        <v>30.839046276642652</v>
      </c>
    </row>
    <row r="40" spans="1:9" ht="14.25" x14ac:dyDescent="0.2">
      <c r="A40" s="9" t="s">
        <v>22</v>
      </c>
      <c r="B40">
        <f>B39</f>
        <v>-130</v>
      </c>
      <c r="C40">
        <f>B40+C39</f>
        <v>-79.197080291970806</v>
      </c>
      <c r="D40">
        <f>C40+D39</f>
        <v>-50.520006393521243</v>
      </c>
      <c r="E40">
        <f>D40+E39</f>
        <v>-26.238688348118693</v>
      </c>
      <c r="F40" s="18">
        <f>E40+F39</f>
        <v>4.6003579285239589</v>
      </c>
      <c r="H40" s="15" t="s">
        <v>24</v>
      </c>
    </row>
    <row r="41" spans="1:9" ht="14.25" x14ac:dyDescent="0.2">
      <c r="A41" s="9" t="s">
        <v>14</v>
      </c>
      <c r="B41" s="20">
        <f>IRR(B38:F38)</f>
        <v>0.19942727999287957</v>
      </c>
      <c r="H41" s="18">
        <f>B38+NPV(B37,C38:F38)</f>
        <v>4.6003579285239766</v>
      </c>
    </row>
    <row r="42" spans="1:9" ht="14.25" x14ac:dyDescent="0.2">
      <c r="A42" s="9" t="s">
        <v>25</v>
      </c>
      <c r="B42" s="21">
        <f>IF(AND(B40&lt;0,C40&gt;=0),B$1-$B$1-B40/C39,0)</f>
        <v>0</v>
      </c>
      <c r="C42" s="21">
        <f t="shared" ref="C42:F42" si="3">IF(AND(C40&lt;0,D40&gt;=0),C$1-$B$1-C40/D39,0)</f>
        <v>0</v>
      </c>
      <c r="D42" s="21">
        <f t="shared" si="3"/>
        <v>0</v>
      </c>
      <c r="E42" s="22">
        <f t="shared" si="3"/>
        <v>3.8508268418142277</v>
      </c>
      <c r="F42" s="21">
        <f t="shared" si="3"/>
        <v>0</v>
      </c>
      <c r="H42" s="18">
        <f>MAX(B42:F42)</f>
        <v>3.8508268418142277</v>
      </c>
      <c r="I42" s="19" t="s">
        <v>26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ДЗ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2018-02-28T08:04:41Z</dcterms:created>
  <dcterms:modified xsi:type="dcterms:W3CDTF">2022-01-06T23:11:11Z</dcterms:modified>
</cp:coreProperties>
</file>