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rina Koltsova\YandexDisk\IK\ВШУ\Материалы к лекциям\Записать на компы\"/>
    </mc:Choice>
  </mc:AlternateContent>
  <xr:revisionPtr revIDLastSave="0" documentId="13_ncr:1_{3F24C268-370E-4D97-A5DF-0818FF9597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Пример 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1" l="1"/>
  <c r="B119" i="1"/>
  <c r="C114" i="1"/>
  <c r="C113" i="1"/>
  <c r="B113" i="1"/>
  <c r="F156" i="1"/>
  <c r="F157" i="1"/>
  <c r="F158" i="1"/>
  <c r="F159" i="1"/>
  <c r="F160" i="1"/>
  <c r="F161" i="1"/>
  <c r="F155" i="1"/>
  <c r="F134" i="1"/>
  <c r="F133" i="1"/>
  <c r="F132" i="1"/>
  <c r="F131" i="1"/>
  <c r="F130" i="1"/>
  <c r="F129" i="1"/>
  <c r="F127" i="1"/>
  <c r="F125" i="1"/>
  <c r="F79" i="1"/>
  <c r="F80" i="1"/>
  <c r="F81" i="1"/>
  <c r="C78" i="1"/>
  <c r="C82" i="1"/>
  <c r="D78" i="1"/>
  <c r="D82" i="1"/>
  <c r="E78" i="1"/>
  <c r="E82" i="1"/>
  <c r="F57" i="1"/>
  <c r="E68" i="1"/>
  <c r="D68" i="1"/>
  <c r="C68" i="1"/>
  <c r="E56" i="1"/>
  <c r="D56" i="1"/>
  <c r="C56" i="1"/>
  <c r="C44" i="1"/>
  <c r="D44" i="1"/>
  <c r="E44" i="1"/>
  <c r="B44" i="1"/>
  <c r="F78" i="1"/>
  <c r="E174" i="1"/>
  <c r="C106" i="1"/>
  <c r="D106" i="1"/>
  <c r="E106" i="1"/>
  <c r="B106" i="1"/>
  <c r="F103" i="1"/>
  <c r="C102" i="1"/>
  <c r="D102" i="1"/>
  <c r="E102" i="1"/>
  <c r="B102" i="1"/>
  <c r="D174" i="1"/>
  <c r="C174" i="1"/>
  <c r="B115" i="1"/>
  <c r="C222" i="1"/>
  <c r="B222" i="1"/>
  <c r="C218" i="1"/>
  <c r="C213" i="1"/>
  <c r="F177" i="1"/>
  <c r="C207" i="1"/>
  <c r="C206" i="1"/>
  <c r="B225" i="1"/>
  <c r="B220" i="1"/>
  <c r="B215" i="1"/>
  <c r="B209" i="1"/>
  <c r="B210" i="1"/>
  <c r="F182" i="1"/>
  <c r="F181" i="1"/>
  <c r="E183" i="1"/>
  <c r="D183" i="1"/>
  <c r="C183" i="1"/>
  <c r="B183" i="1"/>
  <c r="E178" i="1"/>
  <c r="D178" i="1"/>
  <c r="C178" i="1"/>
  <c r="B178" i="1"/>
  <c r="C162" i="1"/>
  <c r="D162" i="1"/>
  <c r="E162" i="1"/>
  <c r="B162" i="1"/>
  <c r="F162" i="1"/>
  <c r="B154" i="1"/>
  <c r="B170" i="1"/>
  <c r="F105" i="1"/>
  <c r="C208" i="1"/>
  <c r="F104" i="1"/>
  <c r="C94" i="1"/>
  <c r="C173" i="1"/>
  <c r="D94" i="1"/>
  <c r="D173" i="1"/>
  <c r="E94" i="1"/>
  <c r="E173" i="1"/>
  <c r="B94" i="1"/>
  <c r="B173" i="1"/>
  <c r="B77" i="1"/>
  <c r="B68" i="1"/>
  <c r="B56" i="1"/>
  <c r="C53" i="1"/>
  <c r="C175" i="1"/>
  <c r="D53" i="1"/>
  <c r="D175" i="1"/>
  <c r="E53" i="1"/>
  <c r="B53" i="1"/>
  <c r="F39" i="1"/>
  <c r="F31" i="1"/>
  <c r="B46" i="1"/>
  <c r="C212" i="1"/>
  <c r="B24" i="1"/>
  <c r="B19" i="1"/>
  <c r="B8" i="1"/>
  <c r="B9" i="1"/>
  <c r="B14" i="1"/>
  <c r="F77" i="1"/>
  <c r="B82" i="1"/>
  <c r="B216" i="1"/>
  <c r="F82" i="1"/>
  <c r="F173" i="1"/>
  <c r="F178" i="1"/>
  <c r="C209" i="1"/>
  <c r="C210" i="1"/>
  <c r="F43" i="1"/>
  <c r="B174" i="1"/>
  <c r="F174" i="1"/>
  <c r="B226" i="1"/>
  <c r="B197" i="1"/>
  <c r="F41" i="1"/>
  <c r="E175" i="1"/>
  <c r="E63" i="1"/>
  <c r="C63" i="1"/>
  <c r="F94" i="1"/>
  <c r="F53" i="1"/>
  <c r="B25" i="1"/>
  <c r="B15" i="1"/>
  <c r="D63" i="1"/>
  <c r="F106" i="1"/>
  <c r="C115" i="1"/>
  <c r="D115" i="1"/>
  <c r="D116" i="1"/>
  <c r="B193" i="1"/>
  <c r="B63" i="1"/>
  <c r="F42" i="1"/>
  <c r="B192" i="1"/>
  <c r="B195" i="1"/>
  <c r="B175" i="1"/>
  <c r="F175" i="1"/>
  <c r="F40" i="1"/>
  <c r="F44" i="1"/>
  <c r="F63" i="1"/>
  <c r="C214" i="1"/>
  <c r="B142" i="1"/>
  <c r="B144" i="1"/>
  <c r="B146" i="1"/>
  <c r="B147" i="1"/>
  <c r="B194" i="1"/>
  <c r="B196" i="1"/>
  <c r="B198" i="1"/>
  <c r="C224" i="1"/>
  <c r="C225" i="1"/>
  <c r="F65" i="1"/>
  <c r="E172" i="1"/>
  <c r="B199" i="1"/>
  <c r="B200" i="1"/>
  <c r="B148" i="1"/>
  <c r="B171" i="1"/>
  <c r="F67" i="1"/>
  <c r="C219" i="1"/>
  <c r="C220" i="1"/>
  <c r="C226" i="1"/>
  <c r="B176" i="1"/>
  <c r="C176" i="1"/>
  <c r="D176" i="1"/>
  <c r="E176" i="1"/>
  <c r="D172" i="1"/>
  <c r="F69" i="1"/>
  <c r="F176" i="1"/>
  <c r="F71" i="1"/>
  <c r="C172" i="1"/>
  <c r="B172" i="1"/>
  <c r="B163" i="1"/>
  <c r="B164" i="1"/>
  <c r="C154" i="1"/>
  <c r="B179" i="1"/>
  <c r="F172" i="1"/>
  <c r="C171" i="1"/>
  <c r="C163" i="1"/>
  <c r="B184" i="1"/>
  <c r="B186" i="1"/>
  <c r="C170" i="1"/>
  <c r="C164" i="1"/>
  <c r="D154" i="1"/>
  <c r="C179" i="1"/>
  <c r="D171" i="1"/>
  <c r="D163" i="1"/>
  <c r="C184" i="1"/>
  <c r="C186" i="1"/>
  <c r="D170" i="1"/>
  <c r="D164" i="1"/>
  <c r="E154" i="1"/>
  <c r="D179" i="1"/>
  <c r="D184" i="1"/>
  <c r="D186" i="1"/>
  <c r="E170" i="1"/>
  <c r="E171" i="1"/>
  <c r="E163" i="1"/>
  <c r="E164" i="1"/>
  <c r="F163" i="1"/>
  <c r="E179" i="1"/>
  <c r="F171" i="1"/>
  <c r="E184" i="1"/>
  <c r="E186" i="1"/>
  <c r="C211" i="1"/>
  <c r="C215" i="1"/>
  <c r="C216" i="1"/>
  <c r="F1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Irina Koltsova</author>
  </authors>
  <commentList>
    <comment ref="E5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Irina Koltsova:</t>
        </r>
        <r>
          <rPr>
            <sz val="9"/>
            <color indexed="81"/>
            <rFont val="Tahoma"/>
            <family val="2"/>
            <charset val="204"/>
          </rPr>
          <t xml:space="preserve">
Из условия</t>
        </r>
      </text>
    </comment>
    <comment ref="E6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Irina Koltsova:</t>
        </r>
        <r>
          <rPr>
            <sz val="9"/>
            <color indexed="81"/>
            <rFont val="Tahoma"/>
            <family val="2"/>
            <charset val="204"/>
          </rPr>
          <t xml:space="preserve">
Из условия
</t>
        </r>
      </text>
    </comment>
  </commentList>
</comments>
</file>

<file path=xl/sharedStrings.xml><?xml version="1.0" encoding="utf-8"?>
<sst xmlns="http://schemas.openxmlformats.org/spreadsheetml/2006/main" count="236" uniqueCount="140">
  <si>
    <t>Денежные средства</t>
  </si>
  <si>
    <t>Дебиторская задолженность</t>
  </si>
  <si>
    <t>Запасы сырья</t>
  </si>
  <si>
    <t>кг</t>
  </si>
  <si>
    <t>Запасы готовой продукции</t>
  </si>
  <si>
    <t>Итого оборотные активы</t>
  </si>
  <si>
    <t>Земля</t>
  </si>
  <si>
    <t>Сооружения и оборудование</t>
  </si>
  <si>
    <t>Накопленная амортизация</t>
  </si>
  <si>
    <t>Сооружения и оборудование нетто</t>
  </si>
  <si>
    <t>Итого внеоборотные активы</t>
  </si>
  <si>
    <t>ИТОГО АКТИВЫ</t>
  </si>
  <si>
    <t>Уставный капитал</t>
  </si>
  <si>
    <t>Нераспределенная прибыль</t>
  </si>
  <si>
    <t>Итого собственный капитал</t>
  </si>
  <si>
    <t>Итого долгосрочные обязательства</t>
  </si>
  <si>
    <t xml:space="preserve">Краткосрочные кредиты </t>
  </si>
  <si>
    <t>Долгосрочные кредиты</t>
  </si>
  <si>
    <t>Кредиторская задолженность</t>
  </si>
  <si>
    <t>Итого краткосрочные обязательства</t>
  </si>
  <si>
    <t>ИТОГО ПАССИВЫ</t>
  </si>
  <si>
    <t xml:space="preserve">Таб. 2 Бюджет продаж </t>
  </si>
  <si>
    <t>Бюджет продаж</t>
  </si>
  <si>
    <t>1 кв</t>
  </si>
  <si>
    <t>2 кв</t>
  </si>
  <si>
    <t>3 кв</t>
  </si>
  <si>
    <t>4 кв</t>
  </si>
  <si>
    <t>За год</t>
  </si>
  <si>
    <t>Ожидаемый объем, шт.</t>
  </si>
  <si>
    <t>Ожидаемая цена единицы продукции, тыс.руб.</t>
  </si>
  <si>
    <t>Выручка за реализованную продукцию, тыс.руб.</t>
  </si>
  <si>
    <t>Пассив</t>
  </si>
  <si>
    <t>Актив</t>
  </si>
  <si>
    <t>Таб. 3 График поступления денежных средств</t>
  </si>
  <si>
    <t>График поступления денежных средств</t>
  </si>
  <si>
    <t>Дебиторская задолженность на начало</t>
  </si>
  <si>
    <t>Приток денег от продаж 1 кв.</t>
  </si>
  <si>
    <t>Приток денег от продаж 2 кв.</t>
  </si>
  <si>
    <t>Приток денег от продаж 3 кв.</t>
  </si>
  <si>
    <t>Приток денег от продаж 4 кв.</t>
  </si>
  <si>
    <t>Итого поступление денежных средств</t>
  </si>
  <si>
    <t>Дебиторская задолженность на конец года</t>
  </si>
  <si>
    <t>Таб. 4 План производства продукции</t>
  </si>
  <si>
    <t>План производства продукции</t>
  </si>
  <si>
    <t>Ожидаемый объем продаж, шт.</t>
  </si>
  <si>
    <t xml:space="preserve">Запасы на конец квартала, шт. </t>
  </si>
  <si>
    <t>Требуемый объем продукции, шт.</t>
  </si>
  <si>
    <t>Минус запасы на начало периода, шт.</t>
  </si>
  <si>
    <t>Объем производства продукции, шт.</t>
  </si>
  <si>
    <t>штук</t>
  </si>
  <si>
    <t>Таб. 5 Бюджет затрат на  основные материалы</t>
  </si>
  <si>
    <t>Бюджет затрат на основные материалы</t>
  </si>
  <si>
    <t>Ожидаемый объем производства, шт.</t>
  </si>
  <si>
    <t>Требуемый объем сырья на ед., кг</t>
  </si>
  <si>
    <t>Требуемый объем сырья за период, кг</t>
  </si>
  <si>
    <t>Запасы сырья на конец периода, кг</t>
  </si>
  <si>
    <t>Общая потребность в материалах, кг</t>
  </si>
  <si>
    <t>Запасы сырья на начало периода, кг</t>
  </si>
  <si>
    <t xml:space="preserve">Закупки материалов, кг </t>
  </si>
  <si>
    <t>Стоимость закупок материалов, тыс.руб.</t>
  </si>
  <si>
    <t>Таб. 6 График денежных выплат за основные материалы</t>
  </si>
  <si>
    <t>График оплаты сырья, тыс.руб.</t>
  </si>
  <si>
    <t>Кредиторская задолженность на начало периода, тыс.руб.</t>
  </si>
  <si>
    <t>Оплата за материалы 1 кв.</t>
  </si>
  <si>
    <t>Оплата за материалы 2 кв.</t>
  </si>
  <si>
    <t>Оплата за материалы 3 кв.</t>
  </si>
  <si>
    <t>Оплата за материалы 4 кв.</t>
  </si>
  <si>
    <t>Платежи всего, тыс.руб.</t>
  </si>
  <si>
    <t xml:space="preserve">Таб. 1 Начальный баланс компании , тыс.руб. </t>
  </si>
  <si>
    <t>Кредиторская задолженность на конец года</t>
  </si>
  <si>
    <t xml:space="preserve">Таб. 7 Бюджет затрат прямого труда (сдельная заработная плата) </t>
  </si>
  <si>
    <t>Бюджет затрат на оплату сырья, тыс.руб.</t>
  </si>
  <si>
    <t>Затраты труда на 1  ед. продукции</t>
  </si>
  <si>
    <t xml:space="preserve">Оплата основного персонала, тыс.руб. </t>
  </si>
  <si>
    <t>Таб. 8 Бюджет общепроизводственных расходов, тыс.руб.</t>
  </si>
  <si>
    <t>Бюджет общепроизводственных расходов, тыс.руб.</t>
  </si>
  <si>
    <t>Общепроизводственные расходы, тыс.</t>
  </si>
  <si>
    <t>Амортизация, тыс.руб.</t>
  </si>
  <si>
    <t>Итого общепроизводственные расходы</t>
  </si>
  <si>
    <t xml:space="preserve">Таб. 9 Расчет себестоимости продукции </t>
  </si>
  <si>
    <t>Расчет себестоимости единицы продукции,  тыс.руб.</t>
  </si>
  <si>
    <t>Количество</t>
  </si>
  <si>
    <t>Затраты</t>
  </si>
  <si>
    <t>Всего</t>
  </si>
  <si>
    <t>Затраты на единицу продукции:</t>
  </si>
  <si>
    <t>основные материалы(кг)</t>
  </si>
  <si>
    <t>Сдельная заработная плата</t>
  </si>
  <si>
    <t>Общепроизводственные расходы за период</t>
  </si>
  <si>
    <t>Себестоимость единицы продукции</t>
  </si>
  <si>
    <t>Запасы готовой продукции в балансе на конец года</t>
  </si>
  <si>
    <t>Таб. 10 Бюджет административных и коммерческих расходов, тыс.руб.</t>
  </si>
  <si>
    <t>Бюджет административных и коммерческих расходов, тыс.руб.</t>
  </si>
  <si>
    <t xml:space="preserve">Переменные затраты на единицу продукции, тыс.руб. </t>
  </si>
  <si>
    <t>Итого коммерческие расходы</t>
  </si>
  <si>
    <t>Административные расходы:</t>
  </si>
  <si>
    <t>Реклама</t>
  </si>
  <si>
    <t>Зарплата АУП</t>
  </si>
  <si>
    <t>Страховка</t>
  </si>
  <si>
    <t>Налог на имущество</t>
  </si>
  <si>
    <t>Итого  административные расходы</t>
  </si>
  <si>
    <t>Выручка от реализации</t>
  </si>
  <si>
    <t>Себестоимость реализованной продукции</t>
  </si>
  <si>
    <t>Валовая прибыль</t>
  </si>
  <si>
    <t>Коммерческие и административные расходы</t>
  </si>
  <si>
    <t>Прибыль до процентов и налога на прибыль</t>
  </si>
  <si>
    <t>Проценты за кредит</t>
  </si>
  <si>
    <t>Прибыль до выплаты налогов</t>
  </si>
  <si>
    <t>Налог на прибыль</t>
  </si>
  <si>
    <t>Чистая прибыль</t>
  </si>
  <si>
    <t>Бюджет движения денежных средств, тыс.руб.</t>
  </si>
  <si>
    <t>ДС на начало периода</t>
  </si>
  <si>
    <t>Поступления ДС от потребителей</t>
  </si>
  <si>
    <t>Расход ДС на основные материалы</t>
  </si>
  <si>
    <t>Расход ДС на оплату труда</t>
  </si>
  <si>
    <t>Расходы на сбыт и управление</t>
  </si>
  <si>
    <t>Расходы на налог на прибыль</t>
  </si>
  <si>
    <t>Покупка оборудования</t>
  </si>
  <si>
    <t>Дивиденды</t>
  </si>
  <si>
    <t>Всего денежных выплат</t>
  </si>
  <si>
    <t>ДС на конец периода</t>
  </si>
  <si>
    <t>Расход ДС на общепроизводственные расходы</t>
  </si>
  <si>
    <t>Получение кредита</t>
  </si>
  <si>
    <t>Погашение кредита</t>
  </si>
  <si>
    <t>Выплата процентов</t>
  </si>
  <si>
    <t>Итого денежный поток</t>
  </si>
  <si>
    <t>Таб. 15 Прогнозный баланс</t>
  </si>
  <si>
    <t>на 1 января</t>
  </si>
  <si>
    <t>на 31 декабря</t>
  </si>
  <si>
    <t>Производственные затраты переменного характера</t>
  </si>
  <si>
    <t>Норма расходов, тыс.руб.</t>
  </si>
  <si>
    <t>Итого планируемые затраты (коммерч + админстр)</t>
  </si>
  <si>
    <t>Стоимость материала, тыс.руб./кг</t>
  </si>
  <si>
    <t>шт.</t>
  </si>
  <si>
    <t>тыс.руб.</t>
  </si>
  <si>
    <t>Таб. 11 Прогнозный ОПУ  (без дополнительного финансирования)</t>
  </si>
  <si>
    <t>Таб. 12 Прогнозный ОДДС (без дополнительного финансирования)</t>
  </si>
  <si>
    <t>Бюджет доходов и расходов/ОПУ  (без дополнительного финансирования), тыс.руб.</t>
  </si>
  <si>
    <t>Таб. 13 Прогнозный ОДДС (окончательный вариант)</t>
  </si>
  <si>
    <t>Таб. 14 Прогнозный ОПУ  (окончательный вариант)</t>
  </si>
  <si>
    <t>Прогнозный бюджет доходов и расходов,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</si>
</sst>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0095D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Fill="1" applyBorder="1"/>
    <xf numFmtId="0" fontId="0" fillId="0" borderId="1" xfId="0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indent="3" readingOrder="1"/>
    </xf>
    <xf numFmtId="0" fontId="0" fillId="0" borderId="0" xfId="0" applyFill="1" applyBorder="1"/>
    <xf numFmtId="0" fontId="0" fillId="4" borderId="1" xfId="0" applyFill="1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717550</xdr:colOff>
      <xdr:row>34</xdr:row>
      <xdr:rowOff>158751</xdr:rowOff>
    </xdr:from>
    <xdr:to>
      <xdr:col>16</xdr:col>
      <xdr:colOff>399702</xdr:colOff>
      <xdr:row>36</xdr:row>
      <xdr:rowOff>152400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1400" y="6419851"/>
          <a:ext cx="8349902" cy="3619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Немедленная оплата – 70% от продаж периода, оставшиеся 30% оплачиваются в следующем квартале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</xdr:txBody>
    </xdr:sp>
    <xdr:clientData/>
  </xdr:twoCellAnchor>
  <xdr:twoCellAnchor>
    <xdr:from>
      <xdr:col>3</xdr:col>
      <xdr:colOff>57150</xdr:colOff>
      <xdr:row>48</xdr:row>
      <xdr:rowOff>1</xdr:rowOff>
    </xdr:from>
    <xdr:to>
      <xdr:col>16</xdr:col>
      <xdr:colOff>482252</xdr:colOff>
      <xdr:row>50</xdr:row>
      <xdr:rowOff>171450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3950" y="8839201"/>
          <a:ext cx="8349902" cy="53974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Планируемый остаток запасов готовой продукции на конец квартала – 20% от объема продаж будущего периода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>
              <a:latin typeface="+mn-lt"/>
              <a:cs typeface="+mn-cs"/>
            </a:rPr>
            <a:t>Запасы готовой продукции на конец года планируются в объеме </a:t>
          </a:r>
          <a:r>
            <a:rPr lang="ru-RU" b="1">
              <a:latin typeface="+mn-lt"/>
              <a:cs typeface="+mn-cs"/>
            </a:rPr>
            <a:t>3000 единиц </a:t>
          </a:r>
          <a:r>
            <a:rPr lang="ru-RU">
              <a:latin typeface="+mn-lt"/>
              <a:cs typeface="+mn-cs"/>
            </a:rPr>
            <a:t>продукции </a:t>
          </a: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  <a:p>
          <a:pPr marL="342900" indent="-342900">
            <a:spcBef>
              <a:spcPct val="20000"/>
            </a:spcBef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>
            <a:latin typeface="+mn-lt"/>
            <a:cs typeface="+mn-cs"/>
          </a:endParaRPr>
        </a:p>
      </xdr:txBody>
    </xdr:sp>
    <xdr:clientData/>
  </xdr:twoCellAnchor>
  <xdr:twoCellAnchor>
    <xdr:from>
      <xdr:col>3</xdr:col>
      <xdr:colOff>69850</xdr:colOff>
      <xdr:row>57</xdr:row>
      <xdr:rowOff>120650</xdr:rowOff>
    </xdr:from>
    <xdr:to>
      <xdr:col>14</xdr:col>
      <xdr:colOff>311150</xdr:colOff>
      <xdr:row>60</xdr:row>
      <xdr:rowOff>83419</xdr:rowOff>
    </xdr:to>
    <xdr:sp macro="" textlink="">
      <xdr:nvSpPr>
        <xdr:cNvPr id="4" name="Content Placeholder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 bwMode="auto">
        <a:xfrm>
          <a:off x="4946650" y="10617200"/>
          <a:ext cx="6946900" cy="51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1" fontAlgn="base" hangingPunct="1">
            <a:spcBef>
              <a:spcPct val="20000"/>
            </a:spcBef>
            <a:spcAft>
              <a:spcPct val="0"/>
            </a:spcAft>
            <a:buClr>
              <a:srgbClr val="0095D8"/>
            </a:buClr>
            <a:buSzPct val="70000"/>
            <a:buFont typeface="Wingdings" panose="05000000000000000000" pitchFamily="2" charset="2"/>
            <a:buChar char="q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eaLnBrk="1" fontAlgn="base" hangingPunct="1">
            <a:spcBef>
              <a:spcPct val="20000"/>
            </a:spcBef>
            <a:spcAft>
              <a:spcPct val="0"/>
            </a:spcAft>
            <a:buFont typeface="Arial" charset="0"/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r>
            <a:rPr lang="ru-RU" sz="1100"/>
            <a:t>Остаток сырья на конец каждого квартала планируется 10% от потребности будущего периода</a:t>
          </a:r>
        </a:p>
        <a:p>
          <a:r>
            <a:rPr lang="ru-RU" sz="1100"/>
            <a:t>Оценка необходимого запаса  материала на конец года составляет 7500 кг</a:t>
          </a:r>
        </a:p>
        <a:p>
          <a:endParaRPr lang="ru-RU" sz="1100"/>
        </a:p>
      </xdr:txBody>
    </xdr:sp>
    <xdr:clientData/>
  </xdr:twoCellAnchor>
  <xdr:twoCellAnchor>
    <xdr:from>
      <xdr:col>3</xdr:col>
      <xdr:colOff>203200</xdr:colOff>
      <xdr:row>71</xdr:row>
      <xdr:rowOff>133350</xdr:rowOff>
    </xdr:from>
    <xdr:to>
      <xdr:col>15</xdr:col>
      <xdr:colOff>57348</xdr:colOff>
      <xdr:row>76</xdr:row>
      <xdr:rowOff>190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96180" y="12934950"/>
          <a:ext cx="7169348" cy="78124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285750" indent="-285750"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r>
            <a:rPr lang="ru-RU" sz="1100">
              <a:latin typeface="+mn-lt"/>
            </a:rPr>
            <a:t>Оплата поставщику сырья:  доля оплаты за материалы 50% от стоимости приобретенного сырья в текущем периоде. На оставшиеся 50% сырья поставщик предоставляет отсрочку  платежа, которая должна быть погашена в следующем квартале</a:t>
          </a:r>
        </a:p>
        <a:p>
          <a:pPr marL="285750" indent="-285750">
            <a:buClr>
              <a:srgbClr val="0095D8"/>
            </a:buClr>
            <a:buSzPct val="70000"/>
            <a:buFont typeface="Wingdings" panose="05000000000000000000" pitchFamily="2" charset="2"/>
            <a:buChar char="q"/>
          </a:pPr>
          <a:endParaRPr lang="ru-RU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8"/>
  <sheetViews>
    <sheetView tabSelected="1" workbookViewId="0">
      <selection activeCell="E188" sqref="E188"/>
    </sheetView>
  </sheetViews>
  <sheetFormatPr defaultRowHeight="14.4" x14ac:dyDescent="0.3"/>
  <cols>
    <col min="1" max="1" width="53.5546875" customWidth="1"/>
    <col min="2" max="2" width="12.44140625" customWidth="1"/>
    <col min="3" max="3" width="10.5546875" customWidth="1"/>
  </cols>
  <sheetData>
    <row r="2" spans="1:4" x14ac:dyDescent="0.3">
      <c r="A2" t="s">
        <v>68</v>
      </c>
    </row>
    <row r="4" spans="1:4" x14ac:dyDescent="0.3">
      <c r="A4" s="2" t="s">
        <v>32</v>
      </c>
      <c r="B4" s="3"/>
      <c r="C4" s="3"/>
      <c r="D4" s="3"/>
    </row>
    <row r="5" spans="1:4" x14ac:dyDescent="0.3">
      <c r="A5" s="3" t="s">
        <v>6</v>
      </c>
      <c r="B5" s="4">
        <v>80000</v>
      </c>
      <c r="C5" s="3"/>
      <c r="D5" s="3"/>
    </row>
    <row r="6" spans="1:4" x14ac:dyDescent="0.3">
      <c r="A6" s="3" t="s">
        <v>7</v>
      </c>
      <c r="B6" s="4">
        <v>700000</v>
      </c>
      <c r="C6" s="3"/>
      <c r="D6" s="3"/>
    </row>
    <row r="7" spans="1:4" x14ac:dyDescent="0.3">
      <c r="A7" s="3" t="s">
        <v>8</v>
      </c>
      <c r="B7" s="4">
        <v>-292000</v>
      </c>
      <c r="C7" s="3"/>
      <c r="D7" s="3"/>
    </row>
    <row r="8" spans="1:4" x14ac:dyDescent="0.3">
      <c r="A8" s="3" t="s">
        <v>9</v>
      </c>
      <c r="B8" s="4">
        <f>SUM(B6:B7)</f>
        <v>408000</v>
      </c>
      <c r="C8" s="3"/>
      <c r="D8" s="3"/>
    </row>
    <row r="9" spans="1:4" x14ac:dyDescent="0.3">
      <c r="A9" s="5" t="s">
        <v>10</v>
      </c>
      <c r="B9" s="6">
        <f>B5+B8</f>
        <v>488000</v>
      </c>
      <c r="C9" s="3"/>
      <c r="D9" s="3"/>
    </row>
    <row r="10" spans="1:4" x14ac:dyDescent="0.3">
      <c r="A10" s="3" t="s">
        <v>0</v>
      </c>
      <c r="B10" s="4">
        <v>42500</v>
      </c>
      <c r="C10" s="3"/>
      <c r="D10" s="3"/>
    </row>
    <row r="11" spans="1:4" x14ac:dyDescent="0.3">
      <c r="A11" s="3" t="s">
        <v>1</v>
      </c>
      <c r="B11" s="4">
        <v>90000</v>
      </c>
      <c r="C11" s="3"/>
      <c r="D11" s="3"/>
    </row>
    <row r="12" spans="1:4" x14ac:dyDescent="0.3">
      <c r="A12" s="3" t="s">
        <v>2</v>
      </c>
      <c r="B12" s="4">
        <v>4200</v>
      </c>
      <c r="C12" s="3">
        <v>7000</v>
      </c>
      <c r="D12" s="3" t="s">
        <v>3</v>
      </c>
    </row>
    <row r="13" spans="1:4" x14ac:dyDescent="0.3">
      <c r="A13" s="3" t="s">
        <v>4</v>
      </c>
      <c r="B13" s="4">
        <v>26000</v>
      </c>
      <c r="C13" s="3">
        <v>2000</v>
      </c>
      <c r="D13" s="3" t="s">
        <v>49</v>
      </c>
    </row>
    <row r="14" spans="1:4" x14ac:dyDescent="0.3">
      <c r="A14" s="5" t="s">
        <v>5</v>
      </c>
      <c r="B14" s="6">
        <f>SUM(B10:B13)</f>
        <v>162700</v>
      </c>
      <c r="C14" s="3"/>
      <c r="D14" s="3"/>
    </row>
    <row r="15" spans="1:4" x14ac:dyDescent="0.3">
      <c r="A15" s="9" t="s">
        <v>11</v>
      </c>
      <c r="B15" s="10">
        <f>B9+B14</f>
        <v>650700</v>
      </c>
      <c r="C15" s="3"/>
      <c r="D15" s="3"/>
    </row>
    <row r="16" spans="1:4" x14ac:dyDescent="0.3">
      <c r="A16" s="11" t="s">
        <v>31</v>
      </c>
    </row>
    <row r="17" spans="1:6" x14ac:dyDescent="0.3">
      <c r="A17" s="3" t="s">
        <v>12</v>
      </c>
      <c r="B17" s="4">
        <v>175000</v>
      </c>
    </row>
    <row r="18" spans="1:6" x14ac:dyDescent="0.3">
      <c r="A18" s="3" t="s">
        <v>13</v>
      </c>
      <c r="B18" s="4">
        <v>449900</v>
      </c>
    </row>
    <row r="19" spans="1:6" x14ac:dyDescent="0.3">
      <c r="A19" s="5" t="s">
        <v>14</v>
      </c>
      <c r="B19" s="6">
        <f>SUM(B17:B18)</f>
        <v>624900</v>
      </c>
    </row>
    <row r="20" spans="1:6" x14ac:dyDescent="0.3">
      <c r="A20" s="3" t="s">
        <v>17</v>
      </c>
      <c r="B20" s="3">
        <v>0</v>
      </c>
    </row>
    <row r="21" spans="1:6" x14ac:dyDescent="0.3">
      <c r="A21" s="5" t="s">
        <v>15</v>
      </c>
      <c r="B21" s="5"/>
    </row>
    <row r="22" spans="1:6" x14ac:dyDescent="0.3">
      <c r="A22" s="3" t="s">
        <v>16</v>
      </c>
      <c r="B22" s="3"/>
    </row>
    <row r="23" spans="1:6" x14ac:dyDescent="0.3">
      <c r="A23" s="3" t="s">
        <v>18</v>
      </c>
      <c r="B23" s="3">
        <v>25800</v>
      </c>
    </row>
    <row r="24" spans="1:6" x14ac:dyDescent="0.3">
      <c r="A24" s="5" t="s">
        <v>19</v>
      </c>
      <c r="B24" s="5">
        <f>B23+B22</f>
        <v>25800</v>
      </c>
    </row>
    <row r="25" spans="1:6" x14ac:dyDescent="0.3">
      <c r="A25" s="9" t="s">
        <v>20</v>
      </c>
      <c r="B25" s="10">
        <f>B24+B21+B19</f>
        <v>650700</v>
      </c>
    </row>
    <row r="28" spans="1:6" x14ac:dyDescent="0.3">
      <c r="A28" t="s">
        <v>21</v>
      </c>
    </row>
    <row r="30" spans="1:6" x14ac:dyDescent="0.3">
      <c r="A30" s="9" t="s">
        <v>22</v>
      </c>
      <c r="B30" s="9" t="s">
        <v>23</v>
      </c>
      <c r="C30" s="9" t="s">
        <v>24</v>
      </c>
      <c r="D30" s="9" t="s">
        <v>25</v>
      </c>
      <c r="E30" s="9" t="s">
        <v>26</v>
      </c>
      <c r="F30" s="9" t="s">
        <v>27</v>
      </c>
    </row>
    <row r="31" spans="1:6" x14ac:dyDescent="0.3">
      <c r="A31" s="3" t="s">
        <v>28</v>
      </c>
      <c r="B31" s="12">
        <v>10000</v>
      </c>
      <c r="C31" s="12">
        <v>30000</v>
      </c>
      <c r="D31" s="12">
        <v>40000</v>
      </c>
      <c r="E31" s="12">
        <v>20000</v>
      </c>
      <c r="F31" s="12">
        <f>SUM(B31:E31)</f>
        <v>100000</v>
      </c>
    </row>
    <row r="32" spans="1:6" x14ac:dyDescent="0.3">
      <c r="A32" s="3" t="s">
        <v>29</v>
      </c>
      <c r="B32" s="12">
        <v>20</v>
      </c>
      <c r="C32" s="12">
        <v>20</v>
      </c>
      <c r="D32" s="12">
        <v>20</v>
      </c>
      <c r="E32" s="12">
        <v>20</v>
      </c>
      <c r="F32" s="12"/>
    </row>
    <row r="33" spans="1:6" x14ac:dyDescent="0.3">
      <c r="A33" s="13" t="s">
        <v>30</v>
      </c>
      <c r="B33" s="15"/>
      <c r="C33" s="15"/>
      <c r="D33" s="15"/>
      <c r="E33" s="15"/>
      <c r="F33" s="15"/>
    </row>
    <row r="36" spans="1:6" x14ac:dyDescent="0.3">
      <c r="A36" t="s">
        <v>33</v>
      </c>
    </row>
    <row r="38" spans="1:6" x14ac:dyDescent="0.3">
      <c r="A38" s="9" t="s">
        <v>34</v>
      </c>
      <c r="B38" s="9" t="s">
        <v>23</v>
      </c>
      <c r="C38" s="9" t="s">
        <v>24</v>
      </c>
      <c r="D38" s="9" t="s">
        <v>25</v>
      </c>
      <c r="E38" s="9" t="s">
        <v>26</v>
      </c>
      <c r="F38" s="9" t="s">
        <v>27</v>
      </c>
    </row>
    <row r="39" spans="1:6" x14ac:dyDescent="0.3">
      <c r="A39" s="3" t="s">
        <v>35</v>
      </c>
      <c r="B39" s="15"/>
      <c r="C39" s="16"/>
      <c r="D39" s="16"/>
      <c r="E39" s="16"/>
      <c r="F39" s="16">
        <f>SUM(B39:E39)</f>
        <v>0</v>
      </c>
    </row>
    <row r="40" spans="1:6" x14ac:dyDescent="0.3">
      <c r="A40" s="3" t="s">
        <v>36</v>
      </c>
      <c r="B40" s="15"/>
      <c r="C40" s="15"/>
      <c r="D40" s="16"/>
      <c r="E40" s="16"/>
      <c r="F40" s="16">
        <f t="shared" ref="F40:F43" si="0">SUM(B40:E40)</f>
        <v>0</v>
      </c>
    </row>
    <row r="41" spans="1:6" x14ac:dyDescent="0.3">
      <c r="A41" s="3" t="s">
        <v>37</v>
      </c>
      <c r="B41" s="16"/>
      <c r="C41" s="15"/>
      <c r="D41" s="15"/>
      <c r="E41" s="16"/>
      <c r="F41" s="16">
        <f t="shared" si="0"/>
        <v>0</v>
      </c>
    </row>
    <row r="42" spans="1:6" x14ac:dyDescent="0.3">
      <c r="A42" s="3" t="s">
        <v>38</v>
      </c>
      <c r="B42" s="16"/>
      <c r="C42" s="16"/>
      <c r="D42" s="15"/>
      <c r="E42" s="15"/>
      <c r="F42" s="16">
        <f t="shared" si="0"/>
        <v>0</v>
      </c>
    </row>
    <row r="43" spans="1:6" x14ac:dyDescent="0.3">
      <c r="A43" s="3" t="s">
        <v>39</v>
      </c>
      <c r="B43" s="16"/>
      <c r="C43" s="16"/>
      <c r="D43" s="16"/>
      <c r="E43" s="15"/>
      <c r="F43" s="16">
        <f t="shared" si="0"/>
        <v>0</v>
      </c>
    </row>
    <row r="44" spans="1:6" x14ac:dyDescent="0.3">
      <c r="A44" s="3" t="s">
        <v>40</v>
      </c>
      <c r="B44" s="16">
        <f>SUM(B39:B43)</f>
        <v>0</v>
      </c>
      <c r="C44" s="16">
        <f t="shared" ref="C44:F44" si="1">SUM(C39:C43)</f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</row>
    <row r="46" spans="1:6" x14ac:dyDescent="0.3">
      <c r="A46" t="s">
        <v>41</v>
      </c>
      <c r="B46" s="13">
        <f>E33*0.3</f>
        <v>0</v>
      </c>
      <c r="C46" t="s">
        <v>133</v>
      </c>
    </row>
    <row r="49" spans="1:6" x14ac:dyDescent="0.3">
      <c r="A49" t="s">
        <v>42</v>
      </c>
    </row>
    <row r="52" spans="1:6" x14ac:dyDescent="0.3">
      <c r="A52" s="9" t="s">
        <v>43</v>
      </c>
      <c r="B52" s="17" t="s">
        <v>23</v>
      </c>
      <c r="C52" s="17" t="s">
        <v>24</v>
      </c>
      <c r="D52" s="17" t="s">
        <v>25</v>
      </c>
      <c r="E52" s="17" t="s">
        <v>26</v>
      </c>
      <c r="F52" s="17" t="s">
        <v>27</v>
      </c>
    </row>
    <row r="53" spans="1:6" x14ac:dyDescent="0.3">
      <c r="A53" s="3" t="s">
        <v>44</v>
      </c>
      <c r="B53" s="12">
        <f>B31</f>
        <v>10000</v>
      </c>
      <c r="C53" s="12">
        <f t="shared" ref="C53:E53" si="2">C31</f>
        <v>30000</v>
      </c>
      <c r="D53" s="12">
        <f t="shared" si="2"/>
        <v>40000</v>
      </c>
      <c r="E53" s="12">
        <f t="shared" si="2"/>
        <v>20000</v>
      </c>
      <c r="F53" s="12">
        <f>SUM(B53:E53)</f>
        <v>100000</v>
      </c>
    </row>
    <row r="54" spans="1:6" x14ac:dyDescent="0.3">
      <c r="A54" s="3" t="s">
        <v>45</v>
      </c>
      <c r="B54" s="14"/>
      <c r="C54" s="14"/>
      <c r="D54" s="14"/>
      <c r="E54" s="12">
        <v>3000</v>
      </c>
      <c r="F54" s="12"/>
    </row>
    <row r="55" spans="1:6" x14ac:dyDescent="0.3">
      <c r="A55" s="3" t="s">
        <v>46</v>
      </c>
      <c r="B55" s="14"/>
      <c r="C55" s="14"/>
      <c r="D55" s="14"/>
      <c r="E55" s="14"/>
      <c r="F55" s="12"/>
    </row>
    <row r="56" spans="1:6" x14ac:dyDescent="0.3">
      <c r="A56" s="3" t="s">
        <v>47</v>
      </c>
      <c r="B56" s="12">
        <f>C13</f>
        <v>2000</v>
      </c>
      <c r="C56" s="12">
        <f>B54</f>
        <v>0</v>
      </c>
      <c r="D56" s="12">
        <f>C54</f>
        <v>0</v>
      </c>
      <c r="E56" s="12">
        <f>D54</f>
        <v>0</v>
      </c>
      <c r="F56" s="12"/>
    </row>
    <row r="57" spans="1:6" x14ac:dyDescent="0.3">
      <c r="A57" s="3" t="s">
        <v>48</v>
      </c>
      <c r="B57" s="14"/>
      <c r="C57" s="14"/>
      <c r="D57" s="14"/>
      <c r="E57" s="14"/>
      <c r="F57" s="12">
        <f>SUM(B57:E57)</f>
        <v>0</v>
      </c>
    </row>
    <row r="60" spans="1:6" x14ac:dyDescent="0.3">
      <c r="A60" t="s">
        <v>50</v>
      </c>
      <c r="B60" s="18"/>
    </row>
    <row r="62" spans="1:6" x14ac:dyDescent="0.3">
      <c r="A62" s="9" t="s">
        <v>51</v>
      </c>
      <c r="B62" s="17" t="s">
        <v>23</v>
      </c>
      <c r="C62" s="17" t="s">
        <v>24</v>
      </c>
      <c r="D62" s="17" t="s">
        <v>25</v>
      </c>
      <c r="E62" s="17" t="s">
        <v>26</v>
      </c>
      <c r="F62" s="17" t="s">
        <v>27</v>
      </c>
    </row>
    <row r="63" spans="1:6" x14ac:dyDescent="0.3">
      <c r="A63" s="3" t="s">
        <v>52</v>
      </c>
      <c r="B63" s="12">
        <f>B57</f>
        <v>0</v>
      </c>
      <c r="C63" s="12">
        <f t="shared" ref="C63:E63" si="3">C57</f>
        <v>0</v>
      </c>
      <c r="D63" s="12">
        <f t="shared" si="3"/>
        <v>0</v>
      </c>
      <c r="E63" s="12">
        <f t="shared" si="3"/>
        <v>0</v>
      </c>
      <c r="F63" s="12">
        <f>SUM(B63:E63)</f>
        <v>0</v>
      </c>
    </row>
    <row r="64" spans="1:6" x14ac:dyDescent="0.3">
      <c r="A64" s="3" t="s">
        <v>53</v>
      </c>
      <c r="B64" s="12">
        <v>5</v>
      </c>
      <c r="C64" s="12">
        <v>5</v>
      </c>
      <c r="D64" s="12">
        <v>5</v>
      </c>
      <c r="E64" s="12">
        <v>5</v>
      </c>
      <c r="F64" s="12"/>
    </row>
    <row r="65" spans="1:6" x14ac:dyDescent="0.3">
      <c r="A65" s="3" t="s">
        <v>54</v>
      </c>
      <c r="B65" s="14"/>
      <c r="C65" s="14"/>
      <c r="D65" s="14"/>
      <c r="E65" s="14"/>
      <c r="F65" s="12">
        <f>SUM(B65:E65)</f>
        <v>0</v>
      </c>
    </row>
    <row r="66" spans="1:6" x14ac:dyDescent="0.3">
      <c r="A66" s="3" t="s">
        <v>55</v>
      </c>
      <c r="B66" s="14"/>
      <c r="C66" s="14"/>
      <c r="D66" s="14"/>
      <c r="E66" s="12">
        <v>7500</v>
      </c>
      <c r="F66" s="12"/>
    </row>
    <row r="67" spans="1:6" x14ac:dyDescent="0.3">
      <c r="A67" s="3" t="s">
        <v>56</v>
      </c>
      <c r="B67" s="14"/>
      <c r="C67" s="14"/>
      <c r="D67" s="14"/>
      <c r="E67" s="14"/>
      <c r="F67" s="12">
        <f>SUM(B67:E67)</f>
        <v>0</v>
      </c>
    </row>
    <row r="68" spans="1:6" x14ac:dyDescent="0.3">
      <c r="A68" s="3" t="s">
        <v>57</v>
      </c>
      <c r="B68" s="12">
        <f>C12</f>
        <v>7000</v>
      </c>
      <c r="C68" s="26">
        <f>B66</f>
        <v>0</v>
      </c>
      <c r="D68" s="26">
        <f>C66</f>
        <v>0</v>
      </c>
      <c r="E68" s="26">
        <f>D66</f>
        <v>0</v>
      </c>
      <c r="F68" s="12"/>
    </row>
    <row r="69" spans="1:6" x14ac:dyDescent="0.3">
      <c r="A69" s="3" t="s">
        <v>58</v>
      </c>
      <c r="B69" s="14"/>
      <c r="C69" s="14"/>
      <c r="D69" s="14"/>
      <c r="E69" s="14"/>
      <c r="F69" s="12">
        <f>SUM(B69:E69)</f>
        <v>0</v>
      </c>
    </row>
    <row r="70" spans="1:6" x14ac:dyDescent="0.3">
      <c r="A70" s="3" t="s">
        <v>131</v>
      </c>
      <c r="B70" s="32">
        <v>0.6</v>
      </c>
      <c r="C70" s="32">
        <v>0.6</v>
      </c>
      <c r="D70" s="32">
        <v>0.6</v>
      </c>
      <c r="E70" s="32">
        <v>0.6</v>
      </c>
      <c r="F70" s="12"/>
    </row>
    <row r="71" spans="1:6" x14ac:dyDescent="0.3">
      <c r="A71" s="3" t="s">
        <v>59</v>
      </c>
      <c r="B71" s="14"/>
      <c r="C71" s="14"/>
      <c r="D71" s="14"/>
      <c r="E71" s="14"/>
      <c r="F71" s="12">
        <f>SUM(B71:E71)</f>
        <v>0</v>
      </c>
    </row>
    <row r="74" spans="1:6" x14ac:dyDescent="0.3">
      <c r="A74" t="s">
        <v>60</v>
      </c>
    </row>
    <row r="76" spans="1:6" x14ac:dyDescent="0.3">
      <c r="A76" s="9" t="s">
        <v>61</v>
      </c>
      <c r="B76" s="17" t="s">
        <v>23</v>
      </c>
      <c r="C76" s="17" t="s">
        <v>24</v>
      </c>
      <c r="D76" s="17" t="s">
        <v>25</v>
      </c>
      <c r="E76" s="17" t="s">
        <v>26</v>
      </c>
      <c r="F76" s="17" t="s">
        <v>27</v>
      </c>
    </row>
    <row r="77" spans="1:6" x14ac:dyDescent="0.3">
      <c r="A77" s="3" t="s">
        <v>62</v>
      </c>
      <c r="B77" s="12">
        <f>B23</f>
        <v>25800</v>
      </c>
      <c r="C77" s="12"/>
      <c r="D77" s="12"/>
      <c r="E77" s="12"/>
      <c r="F77" s="12">
        <f>SUM(B77:E77)</f>
        <v>25800</v>
      </c>
    </row>
    <row r="78" spans="1:6" x14ac:dyDescent="0.3">
      <c r="A78" s="3" t="s">
        <v>63</v>
      </c>
      <c r="B78" s="14"/>
      <c r="C78" s="14">
        <f t="shared" ref="C78:E78" si="4">SUM(C77)</f>
        <v>0</v>
      </c>
      <c r="D78" s="12">
        <f t="shared" si="4"/>
        <v>0</v>
      </c>
      <c r="E78" s="12">
        <f t="shared" si="4"/>
        <v>0</v>
      </c>
      <c r="F78" s="12">
        <f>SUM(B78:E78)</f>
        <v>0</v>
      </c>
    </row>
    <row r="79" spans="1:6" x14ac:dyDescent="0.3">
      <c r="A79" s="3" t="s">
        <v>64</v>
      </c>
      <c r="B79" s="12"/>
      <c r="C79" s="14"/>
      <c r="D79" s="14"/>
      <c r="E79" s="12"/>
      <c r="F79" s="12">
        <f t="shared" ref="F79:F81" si="5">SUM(B79:E79)</f>
        <v>0</v>
      </c>
    </row>
    <row r="80" spans="1:6" x14ac:dyDescent="0.3">
      <c r="A80" s="3" t="s">
        <v>65</v>
      </c>
      <c r="B80" s="12"/>
      <c r="C80" s="12"/>
      <c r="D80" s="14"/>
      <c r="E80" s="14"/>
      <c r="F80" s="12">
        <f t="shared" si="5"/>
        <v>0</v>
      </c>
    </row>
    <row r="81" spans="1:6" x14ac:dyDescent="0.3">
      <c r="A81" s="3" t="s">
        <v>66</v>
      </c>
      <c r="B81" s="12"/>
      <c r="C81" s="12"/>
      <c r="D81" s="12"/>
      <c r="E81" s="14"/>
      <c r="F81" s="12">
        <f t="shared" si="5"/>
        <v>0</v>
      </c>
    </row>
    <row r="82" spans="1:6" x14ac:dyDescent="0.3">
      <c r="A82" s="3" t="s">
        <v>67</v>
      </c>
      <c r="B82" s="12">
        <f>SUM(B77:B81)</f>
        <v>25800</v>
      </c>
      <c r="C82" s="12">
        <f t="shared" ref="C82:F82" si="6">SUM(C77:C81)</f>
        <v>0</v>
      </c>
      <c r="D82" s="12">
        <f t="shared" si="6"/>
        <v>0</v>
      </c>
      <c r="E82" s="12">
        <f t="shared" si="6"/>
        <v>0</v>
      </c>
      <c r="F82" s="12">
        <f t="shared" si="6"/>
        <v>25800</v>
      </c>
    </row>
    <row r="85" spans="1:6" x14ac:dyDescent="0.3">
      <c r="A85" s="3" t="s">
        <v>69</v>
      </c>
      <c r="B85" s="13"/>
      <c r="C85" t="s">
        <v>133</v>
      </c>
    </row>
    <row r="88" spans="1:6" x14ac:dyDescent="0.3">
      <c r="A88" t="s">
        <v>70</v>
      </c>
    </row>
    <row r="91" spans="1:6" x14ac:dyDescent="0.3">
      <c r="A91" s="9" t="s">
        <v>71</v>
      </c>
      <c r="B91" s="17" t="s">
        <v>23</v>
      </c>
      <c r="C91" s="17" t="s">
        <v>24</v>
      </c>
      <c r="D91" s="17" t="s">
        <v>25</v>
      </c>
      <c r="E91" s="17" t="s">
        <v>26</v>
      </c>
      <c r="F91" s="17" t="s">
        <v>27</v>
      </c>
    </row>
    <row r="92" spans="1:6" x14ac:dyDescent="0.3">
      <c r="A92" s="3" t="s">
        <v>48</v>
      </c>
      <c r="B92" s="14"/>
      <c r="C92" s="14"/>
      <c r="D92" s="14"/>
      <c r="E92" s="14"/>
      <c r="F92" s="12">
        <v>101000</v>
      </c>
    </row>
    <row r="93" spans="1:6" x14ac:dyDescent="0.3">
      <c r="A93" s="3" t="s">
        <v>72</v>
      </c>
      <c r="B93" s="26">
        <v>6</v>
      </c>
      <c r="C93" s="26">
        <v>6</v>
      </c>
      <c r="D93" s="26">
        <v>6</v>
      </c>
      <c r="E93" s="26">
        <v>6</v>
      </c>
      <c r="F93" s="3"/>
    </row>
    <row r="94" spans="1:6" x14ac:dyDescent="0.3">
      <c r="A94" s="3" t="s">
        <v>73</v>
      </c>
      <c r="B94" s="12">
        <f>B92*B93</f>
        <v>0</v>
      </c>
      <c r="C94" s="12">
        <f t="shared" ref="C94:E94" si="7">C92*C93</f>
        <v>0</v>
      </c>
      <c r="D94" s="12">
        <f t="shared" si="7"/>
        <v>0</v>
      </c>
      <c r="E94" s="12">
        <f t="shared" si="7"/>
        <v>0</v>
      </c>
      <c r="F94" s="3">
        <f>SUM(B94:E94)</f>
        <v>0</v>
      </c>
    </row>
    <row r="97" spans="1:6" x14ac:dyDescent="0.3">
      <c r="A97" t="s">
        <v>74</v>
      </c>
    </row>
    <row r="100" spans="1:6" x14ac:dyDescent="0.3">
      <c r="A100" s="9" t="s">
        <v>75</v>
      </c>
      <c r="B100" s="17" t="s">
        <v>23</v>
      </c>
      <c r="C100" s="17" t="s">
        <v>24</v>
      </c>
      <c r="D100" s="17" t="s">
        <v>25</v>
      </c>
      <c r="E100" s="17" t="s">
        <v>26</v>
      </c>
      <c r="F100" s="17" t="s">
        <v>27</v>
      </c>
    </row>
    <row r="101" spans="1:6" x14ac:dyDescent="0.3">
      <c r="A101" s="3" t="s">
        <v>48</v>
      </c>
      <c r="B101" s="14"/>
      <c r="C101" s="14"/>
      <c r="D101" s="14"/>
      <c r="E101" s="14"/>
      <c r="F101" s="12">
        <v>101000</v>
      </c>
    </row>
    <row r="102" spans="1:6" x14ac:dyDescent="0.3">
      <c r="A102" s="3" t="s">
        <v>129</v>
      </c>
      <c r="B102" s="12">
        <f>0.8*2</f>
        <v>1.6</v>
      </c>
      <c r="C102" s="12">
        <f t="shared" ref="C102:E102" si="8">0.8*2</f>
        <v>1.6</v>
      </c>
      <c r="D102" s="12">
        <f t="shared" si="8"/>
        <v>1.6</v>
      </c>
      <c r="E102" s="12">
        <f t="shared" si="8"/>
        <v>1.6</v>
      </c>
      <c r="F102" s="12"/>
    </row>
    <row r="103" spans="1:6" x14ac:dyDescent="0.3">
      <c r="A103" s="3" t="s">
        <v>128</v>
      </c>
      <c r="B103" s="12"/>
      <c r="C103" s="12"/>
      <c r="D103" s="12"/>
      <c r="E103" s="12"/>
      <c r="F103" s="12">
        <f>SUM(B103:E103)</f>
        <v>0</v>
      </c>
    </row>
    <row r="104" spans="1:6" x14ac:dyDescent="0.3">
      <c r="A104" s="3" t="s">
        <v>76</v>
      </c>
      <c r="B104" s="14"/>
      <c r="C104" s="14"/>
      <c r="D104" s="14"/>
      <c r="E104" s="14"/>
      <c r="F104" s="12">
        <f>SUM(B104:E104)</f>
        <v>0</v>
      </c>
    </row>
    <row r="105" spans="1:6" x14ac:dyDescent="0.3">
      <c r="A105" s="3" t="s">
        <v>77</v>
      </c>
      <c r="B105" s="14"/>
      <c r="C105" s="14"/>
      <c r="D105" s="14"/>
      <c r="E105" s="14"/>
      <c r="F105" s="12">
        <f>SUM(B105:E105)</f>
        <v>0</v>
      </c>
    </row>
    <row r="106" spans="1:6" x14ac:dyDescent="0.3">
      <c r="A106" s="8" t="s">
        <v>78</v>
      </c>
      <c r="B106" s="12">
        <f>SUM(B103:B105)</f>
        <v>0</v>
      </c>
      <c r="C106" s="12">
        <f t="shared" ref="C106:E106" si="9">SUM(C103:C105)</f>
        <v>0</v>
      </c>
      <c r="D106" s="12">
        <f t="shared" si="9"/>
        <v>0</v>
      </c>
      <c r="E106" s="12">
        <f t="shared" si="9"/>
        <v>0</v>
      </c>
      <c r="F106" s="12">
        <f>SUM(B106:E106)</f>
        <v>0</v>
      </c>
    </row>
    <row r="107" spans="1:6" x14ac:dyDescent="0.3">
      <c r="A107" s="19"/>
    </row>
    <row r="109" spans="1:6" x14ac:dyDescent="0.3">
      <c r="A109" t="s">
        <v>79</v>
      </c>
    </row>
    <row r="111" spans="1:6" x14ac:dyDescent="0.3">
      <c r="A111" s="9" t="s">
        <v>80</v>
      </c>
      <c r="B111" s="17" t="s">
        <v>81</v>
      </c>
      <c r="C111" s="17" t="s">
        <v>82</v>
      </c>
      <c r="D111" s="17" t="s">
        <v>83</v>
      </c>
    </row>
    <row r="112" spans="1:6" x14ac:dyDescent="0.3">
      <c r="A112" s="3" t="s">
        <v>84</v>
      </c>
      <c r="B112" s="3"/>
      <c r="C112" s="3"/>
      <c r="D112" s="3"/>
    </row>
    <row r="113" spans="1:6" x14ac:dyDescent="0.3">
      <c r="A113" s="3" t="s">
        <v>85</v>
      </c>
      <c r="B113" s="12">
        <f>B64</f>
        <v>5</v>
      </c>
      <c r="C113" s="12">
        <f>B70</f>
        <v>0.6</v>
      </c>
      <c r="D113" s="12">
        <v>3</v>
      </c>
    </row>
    <row r="114" spans="1:6" x14ac:dyDescent="0.3">
      <c r="A114" s="3" t="s">
        <v>86</v>
      </c>
      <c r="B114" s="12"/>
      <c r="C114" s="12">
        <f>B93</f>
        <v>6</v>
      </c>
      <c r="D114" s="12">
        <v>6</v>
      </c>
    </row>
    <row r="115" spans="1:6" x14ac:dyDescent="0.3">
      <c r="A115" s="3" t="s">
        <v>87</v>
      </c>
      <c r="B115" s="12">
        <f>F92</f>
        <v>101000</v>
      </c>
      <c r="C115" s="12">
        <f>F106</f>
        <v>0</v>
      </c>
      <c r="D115" s="12">
        <f>C115/B115</f>
        <v>0</v>
      </c>
    </row>
    <row r="116" spans="1:6" x14ac:dyDescent="0.3">
      <c r="A116" s="3" t="s">
        <v>88</v>
      </c>
      <c r="B116" s="12"/>
      <c r="C116" s="12"/>
      <c r="D116" s="24">
        <f>SUM(D113:D115)</f>
        <v>9</v>
      </c>
    </row>
    <row r="118" spans="1:6" x14ac:dyDescent="0.3">
      <c r="A118" s="20" t="s">
        <v>4</v>
      </c>
      <c r="B118" s="20">
        <f>E54</f>
        <v>3000</v>
      </c>
      <c r="C118" t="s">
        <v>132</v>
      </c>
    </row>
    <row r="119" spans="1:6" x14ac:dyDescent="0.3">
      <c r="A119" s="20" t="s">
        <v>89</v>
      </c>
      <c r="B119" s="20">
        <f>B118*D116</f>
        <v>27000</v>
      </c>
      <c r="C119" t="s">
        <v>133</v>
      </c>
    </row>
    <row r="122" spans="1:6" x14ac:dyDescent="0.3">
      <c r="A122" t="s">
        <v>90</v>
      </c>
    </row>
    <row r="124" spans="1:6" x14ac:dyDescent="0.3">
      <c r="A124" s="9" t="s">
        <v>91</v>
      </c>
      <c r="B124" s="17" t="s">
        <v>23</v>
      </c>
      <c r="C124" s="17" t="s">
        <v>24</v>
      </c>
      <c r="D124" s="17" t="s">
        <v>25</v>
      </c>
      <c r="E124" s="17" t="s">
        <v>26</v>
      </c>
      <c r="F124" s="9" t="s">
        <v>27</v>
      </c>
    </row>
    <row r="125" spans="1:6" x14ac:dyDescent="0.3">
      <c r="A125" s="3" t="s">
        <v>44</v>
      </c>
      <c r="B125" s="13"/>
      <c r="C125" s="13"/>
      <c r="D125" s="13"/>
      <c r="E125" s="13"/>
      <c r="F125" s="12">
        <f>SUM(B125:E125)</f>
        <v>0</v>
      </c>
    </row>
    <row r="126" spans="1:6" x14ac:dyDescent="0.3">
      <c r="A126" s="3" t="s">
        <v>92</v>
      </c>
      <c r="B126" s="3">
        <v>1.8</v>
      </c>
      <c r="C126" s="3">
        <v>1.8</v>
      </c>
      <c r="D126" s="3">
        <v>1.8</v>
      </c>
      <c r="E126" s="3">
        <v>1.8</v>
      </c>
      <c r="F126" s="12"/>
    </row>
    <row r="127" spans="1:6" x14ac:dyDescent="0.3">
      <c r="A127" s="21" t="s">
        <v>93</v>
      </c>
      <c r="B127" s="13"/>
      <c r="C127" s="13"/>
      <c r="D127" s="13"/>
      <c r="E127" s="13"/>
      <c r="F127" s="12">
        <f t="shared" ref="F127:F134" si="10">SUM(B127:E127)</f>
        <v>0</v>
      </c>
    </row>
    <row r="128" spans="1:6" x14ac:dyDescent="0.3">
      <c r="A128" s="3" t="s">
        <v>94</v>
      </c>
      <c r="B128" s="3"/>
      <c r="C128" s="3"/>
      <c r="D128" s="3"/>
      <c r="E128" s="3"/>
      <c r="F128" s="12"/>
    </row>
    <row r="129" spans="1:6" x14ac:dyDescent="0.3">
      <c r="A129" s="3" t="s">
        <v>95</v>
      </c>
      <c r="B129" s="4">
        <v>40000</v>
      </c>
      <c r="C129" s="4">
        <v>40000</v>
      </c>
      <c r="D129" s="4">
        <v>40000</v>
      </c>
      <c r="E129" s="4">
        <v>40000</v>
      </c>
      <c r="F129" s="16">
        <f t="shared" si="10"/>
        <v>160000</v>
      </c>
    </row>
    <row r="130" spans="1:6" x14ac:dyDescent="0.3">
      <c r="A130" s="3" t="s">
        <v>96</v>
      </c>
      <c r="B130" s="4">
        <v>35000</v>
      </c>
      <c r="C130" s="4">
        <v>35000</v>
      </c>
      <c r="D130" s="4">
        <v>35000</v>
      </c>
      <c r="E130" s="4">
        <v>35000</v>
      </c>
      <c r="F130" s="16">
        <f t="shared" si="10"/>
        <v>140000</v>
      </c>
    </row>
    <row r="131" spans="1:6" x14ac:dyDescent="0.3">
      <c r="A131" s="3" t="s">
        <v>97</v>
      </c>
      <c r="B131" s="4"/>
      <c r="C131" s="4">
        <v>1900</v>
      </c>
      <c r="D131" s="4">
        <v>37750</v>
      </c>
      <c r="E131" s="4"/>
      <c r="F131" s="16">
        <f t="shared" si="10"/>
        <v>39650</v>
      </c>
    </row>
    <row r="132" spans="1:6" x14ac:dyDescent="0.3">
      <c r="A132" s="3" t="s">
        <v>98</v>
      </c>
      <c r="B132" s="4"/>
      <c r="C132" s="4"/>
      <c r="D132" s="4"/>
      <c r="E132" s="4">
        <v>18150</v>
      </c>
      <c r="F132" s="16">
        <f t="shared" si="10"/>
        <v>18150</v>
      </c>
    </row>
    <row r="133" spans="1:6" x14ac:dyDescent="0.3">
      <c r="A133" s="21" t="s">
        <v>99</v>
      </c>
      <c r="B133" s="13"/>
      <c r="C133" s="13"/>
      <c r="D133" s="13"/>
      <c r="E133" s="13"/>
      <c r="F133" s="12">
        <f t="shared" si="10"/>
        <v>0</v>
      </c>
    </row>
    <row r="134" spans="1:6" x14ac:dyDescent="0.3">
      <c r="A134" s="21" t="s">
        <v>130</v>
      </c>
      <c r="B134" s="13"/>
      <c r="C134" s="13"/>
      <c r="D134" s="13"/>
      <c r="E134" s="13"/>
      <c r="F134" s="12">
        <f t="shared" si="10"/>
        <v>0</v>
      </c>
    </row>
    <row r="137" spans="1:6" x14ac:dyDescent="0.3">
      <c r="A137" t="s">
        <v>134</v>
      </c>
    </row>
    <row r="139" spans="1:6" ht="28.8" x14ac:dyDescent="0.3">
      <c r="A139" s="33" t="s">
        <v>136</v>
      </c>
      <c r="B139" s="17" t="s">
        <v>27</v>
      </c>
    </row>
    <row r="140" spans="1:6" x14ac:dyDescent="0.3">
      <c r="A140" s="3" t="s">
        <v>100</v>
      </c>
      <c r="B140" s="15"/>
    </row>
    <row r="141" spans="1:6" x14ac:dyDescent="0.3">
      <c r="A141" s="3" t="s">
        <v>101</v>
      </c>
      <c r="B141" s="15"/>
    </row>
    <row r="142" spans="1:6" x14ac:dyDescent="0.3">
      <c r="A142" s="3" t="s">
        <v>102</v>
      </c>
      <c r="B142" s="16">
        <f>B140-B141</f>
        <v>0</v>
      </c>
    </row>
    <row r="143" spans="1:6" x14ac:dyDescent="0.3">
      <c r="A143" s="3" t="s">
        <v>103</v>
      </c>
      <c r="B143" s="15"/>
    </row>
    <row r="144" spans="1:6" x14ac:dyDescent="0.3">
      <c r="A144" s="3" t="s">
        <v>104</v>
      </c>
      <c r="B144" s="16">
        <f>B142-B143</f>
        <v>0</v>
      </c>
    </row>
    <row r="145" spans="1:6" x14ac:dyDescent="0.3">
      <c r="A145" s="3" t="s">
        <v>105</v>
      </c>
      <c r="B145" s="15">
        <v>0</v>
      </c>
    </row>
    <row r="146" spans="1:6" x14ac:dyDescent="0.3">
      <c r="A146" s="3" t="s">
        <v>106</v>
      </c>
      <c r="B146" s="16">
        <f>B144</f>
        <v>0</v>
      </c>
    </row>
    <row r="147" spans="1:6" x14ac:dyDescent="0.3">
      <c r="A147" s="3" t="s">
        <v>107</v>
      </c>
      <c r="B147" s="15">
        <f>B146*0.2</f>
        <v>0</v>
      </c>
    </row>
    <row r="148" spans="1:6" x14ac:dyDescent="0.3">
      <c r="A148" s="3" t="s">
        <v>108</v>
      </c>
      <c r="B148" s="16">
        <f>B146-B147</f>
        <v>0</v>
      </c>
    </row>
    <row r="151" spans="1:6" x14ac:dyDescent="0.3">
      <c r="A151" t="s">
        <v>135</v>
      </c>
    </row>
    <row r="153" spans="1:6" x14ac:dyDescent="0.3">
      <c r="A153" s="9" t="s">
        <v>109</v>
      </c>
      <c r="B153" s="17" t="s">
        <v>23</v>
      </c>
      <c r="C153" s="17" t="s">
        <v>24</v>
      </c>
      <c r="D153" s="17" t="s">
        <v>25</v>
      </c>
      <c r="E153" s="17" t="s">
        <v>26</v>
      </c>
      <c r="F153" s="17" t="s">
        <v>27</v>
      </c>
    </row>
    <row r="154" spans="1:6" x14ac:dyDescent="0.3">
      <c r="A154" s="3" t="s">
        <v>110</v>
      </c>
      <c r="B154" s="16">
        <f>B10</f>
        <v>42500</v>
      </c>
      <c r="C154" s="16">
        <f>B164</f>
        <v>2500</v>
      </c>
      <c r="D154" s="16">
        <f t="shared" ref="D154:E154" si="11">C164</f>
        <v>-27500</v>
      </c>
      <c r="E154" s="16">
        <f t="shared" si="11"/>
        <v>-37500</v>
      </c>
      <c r="F154" s="4"/>
    </row>
    <row r="155" spans="1:6" x14ac:dyDescent="0.3">
      <c r="A155" s="3" t="s">
        <v>111</v>
      </c>
      <c r="B155" s="15"/>
      <c r="C155" s="15"/>
      <c r="D155" s="15"/>
      <c r="E155" s="15"/>
      <c r="F155" s="16">
        <f>SUM(B155:E155)</f>
        <v>0</v>
      </c>
    </row>
    <row r="156" spans="1:6" x14ac:dyDescent="0.3">
      <c r="A156" s="3" t="s">
        <v>112</v>
      </c>
      <c r="B156" s="15"/>
      <c r="C156" s="15"/>
      <c r="D156" s="15"/>
      <c r="E156" s="15"/>
      <c r="F156" s="16">
        <f t="shared" ref="F156:F163" si="12">SUM(B156:E156)</f>
        <v>0</v>
      </c>
    </row>
    <row r="157" spans="1:6" x14ac:dyDescent="0.3">
      <c r="A157" s="3" t="s">
        <v>113</v>
      </c>
      <c r="B157" s="15"/>
      <c r="C157" s="15"/>
      <c r="D157" s="15"/>
      <c r="E157" s="15"/>
      <c r="F157" s="16">
        <f t="shared" si="12"/>
        <v>0</v>
      </c>
    </row>
    <row r="158" spans="1:6" x14ac:dyDescent="0.3">
      <c r="A158" s="3" t="s">
        <v>120</v>
      </c>
      <c r="B158" s="15"/>
      <c r="C158" s="15"/>
      <c r="D158" s="15"/>
      <c r="E158" s="15"/>
      <c r="F158" s="16">
        <f t="shared" si="12"/>
        <v>0</v>
      </c>
    </row>
    <row r="159" spans="1:6" x14ac:dyDescent="0.3">
      <c r="A159" s="3" t="s">
        <v>114</v>
      </c>
      <c r="B159" s="15"/>
      <c r="C159" s="15"/>
      <c r="D159" s="15"/>
      <c r="E159" s="15"/>
      <c r="F159" s="16">
        <f t="shared" si="12"/>
        <v>0</v>
      </c>
    </row>
    <row r="160" spans="1:6" x14ac:dyDescent="0.3">
      <c r="A160" s="3" t="s">
        <v>115</v>
      </c>
      <c r="B160" s="15"/>
      <c r="C160" s="15"/>
      <c r="D160" s="15"/>
      <c r="E160" s="15"/>
      <c r="F160" s="16">
        <f t="shared" si="12"/>
        <v>0</v>
      </c>
    </row>
    <row r="161" spans="1:6" x14ac:dyDescent="0.3">
      <c r="A161" s="3" t="s">
        <v>116</v>
      </c>
      <c r="B161" s="16">
        <v>-30000</v>
      </c>
      <c r="C161" s="16">
        <v>-20000</v>
      </c>
      <c r="D161" s="16"/>
      <c r="E161" s="16"/>
      <c r="F161" s="16">
        <f t="shared" si="12"/>
        <v>-50000</v>
      </c>
    </row>
    <row r="162" spans="1:6" x14ac:dyDescent="0.3">
      <c r="A162" s="3" t="s">
        <v>117</v>
      </c>
      <c r="B162" s="16">
        <f>-40000/4</f>
        <v>-10000</v>
      </c>
      <c r="C162" s="16">
        <f t="shared" ref="C162:E162" si="13">-40000/4</f>
        <v>-10000</v>
      </c>
      <c r="D162" s="16">
        <f t="shared" si="13"/>
        <v>-10000</v>
      </c>
      <c r="E162" s="16">
        <f t="shared" si="13"/>
        <v>-10000</v>
      </c>
      <c r="F162" s="16">
        <f t="shared" si="12"/>
        <v>-40000</v>
      </c>
    </row>
    <row r="163" spans="1:6" x14ac:dyDescent="0.3">
      <c r="A163" s="21" t="s">
        <v>118</v>
      </c>
      <c r="B163" s="23">
        <f>SUM(B155:B162)</f>
        <v>-40000</v>
      </c>
      <c r="C163" s="23">
        <f t="shared" ref="C163:E163" si="14">SUM(C155:C162)</f>
        <v>-30000</v>
      </c>
      <c r="D163" s="23">
        <f t="shared" si="14"/>
        <v>-10000</v>
      </c>
      <c r="E163" s="23">
        <f t="shared" si="14"/>
        <v>-10000</v>
      </c>
      <c r="F163" s="16">
        <f t="shared" si="12"/>
        <v>-90000</v>
      </c>
    </row>
    <row r="164" spans="1:6" x14ac:dyDescent="0.3">
      <c r="A164" s="3" t="s">
        <v>119</v>
      </c>
      <c r="B164" s="16">
        <f>B154+B163</f>
        <v>2500</v>
      </c>
      <c r="C164" s="16">
        <f t="shared" ref="C164:E164" si="15">C154+C163</f>
        <v>-27500</v>
      </c>
      <c r="D164" s="16">
        <f t="shared" si="15"/>
        <v>-37500</v>
      </c>
      <c r="E164" s="16">
        <f t="shared" si="15"/>
        <v>-47500</v>
      </c>
      <c r="F164" s="1"/>
    </row>
    <row r="167" spans="1:6" x14ac:dyDescent="0.3">
      <c r="A167" t="s">
        <v>137</v>
      </c>
    </row>
    <row r="169" spans="1:6" x14ac:dyDescent="0.3">
      <c r="A169" s="9" t="s">
        <v>109</v>
      </c>
      <c r="B169" s="17" t="s">
        <v>23</v>
      </c>
      <c r="C169" s="17" t="s">
        <v>24</v>
      </c>
      <c r="D169" s="17" t="s">
        <v>25</v>
      </c>
      <c r="E169" s="17" t="s">
        <v>26</v>
      </c>
      <c r="F169" s="17" t="s">
        <v>27</v>
      </c>
    </row>
    <row r="170" spans="1:6" x14ac:dyDescent="0.3">
      <c r="A170" s="3" t="s">
        <v>110</v>
      </c>
      <c r="B170" s="16">
        <f>B154</f>
        <v>42500</v>
      </c>
      <c r="C170" s="16">
        <f>B186</f>
        <v>121650</v>
      </c>
      <c r="D170" s="16">
        <f>C186</f>
        <v>143800</v>
      </c>
      <c r="E170" s="16">
        <f>D186</f>
        <v>25950</v>
      </c>
      <c r="F170" s="16"/>
    </row>
    <row r="171" spans="1:6" x14ac:dyDescent="0.3">
      <c r="A171" s="3" t="s">
        <v>111</v>
      </c>
      <c r="B171" s="15">
        <f>B155</f>
        <v>0</v>
      </c>
      <c r="C171" s="15">
        <f t="shared" ref="C171:E171" si="16">C155</f>
        <v>0</v>
      </c>
      <c r="D171" s="15">
        <f t="shared" si="16"/>
        <v>0</v>
      </c>
      <c r="E171" s="15">
        <f t="shared" si="16"/>
        <v>0</v>
      </c>
      <c r="F171" s="16">
        <f>SUM(B171:E171)</f>
        <v>0</v>
      </c>
    </row>
    <row r="172" spans="1:6" x14ac:dyDescent="0.3">
      <c r="A172" s="3" t="s">
        <v>112</v>
      </c>
      <c r="B172" s="15">
        <f t="shared" ref="B172:E175" si="17">B156</f>
        <v>0</v>
      </c>
      <c r="C172" s="15">
        <f t="shared" si="17"/>
        <v>0</v>
      </c>
      <c r="D172" s="15">
        <f t="shared" si="17"/>
        <v>0</v>
      </c>
      <c r="E172" s="15">
        <f t="shared" si="17"/>
        <v>0</v>
      </c>
      <c r="F172" s="16">
        <f t="shared" ref="F172:F179" si="18">SUM(B172:E172)</f>
        <v>0</v>
      </c>
    </row>
    <row r="173" spans="1:6" x14ac:dyDescent="0.3">
      <c r="A173" s="3" t="s">
        <v>113</v>
      </c>
      <c r="B173" s="15">
        <f t="shared" si="17"/>
        <v>0</v>
      </c>
      <c r="C173" s="15">
        <f t="shared" si="17"/>
        <v>0</v>
      </c>
      <c r="D173" s="15">
        <f t="shared" si="17"/>
        <v>0</v>
      </c>
      <c r="E173" s="15">
        <f t="shared" si="17"/>
        <v>0</v>
      </c>
      <c r="F173" s="16">
        <f t="shared" si="18"/>
        <v>0</v>
      </c>
    </row>
    <row r="174" spans="1:6" x14ac:dyDescent="0.3">
      <c r="A174" s="3" t="s">
        <v>120</v>
      </c>
      <c r="B174" s="15">
        <f t="shared" si="17"/>
        <v>0</v>
      </c>
      <c r="C174" s="15">
        <f t="shared" si="17"/>
        <v>0</v>
      </c>
      <c r="D174" s="15">
        <f t="shared" si="17"/>
        <v>0</v>
      </c>
      <c r="E174" s="15">
        <f t="shared" si="17"/>
        <v>0</v>
      </c>
      <c r="F174" s="16">
        <f t="shared" si="18"/>
        <v>0</v>
      </c>
    </row>
    <row r="175" spans="1:6" x14ac:dyDescent="0.3">
      <c r="A175" s="3" t="s">
        <v>114</v>
      </c>
      <c r="B175" s="15">
        <f t="shared" si="17"/>
        <v>0</v>
      </c>
      <c r="C175" s="15">
        <f t="shared" si="17"/>
        <v>0</v>
      </c>
      <c r="D175" s="15">
        <f t="shared" si="17"/>
        <v>0</v>
      </c>
      <c r="E175" s="15">
        <f t="shared" si="17"/>
        <v>0</v>
      </c>
      <c r="F175" s="16">
        <f t="shared" si="18"/>
        <v>0</v>
      </c>
    </row>
    <row r="176" spans="1:6" x14ac:dyDescent="0.3">
      <c r="A176" s="3" t="s">
        <v>115</v>
      </c>
      <c r="B176" s="15">
        <f>-B199/4</f>
        <v>2150</v>
      </c>
      <c r="C176" s="15">
        <f>B176</f>
        <v>2150</v>
      </c>
      <c r="D176" s="15">
        <f t="shared" ref="D176:E176" si="19">C176</f>
        <v>2150</v>
      </c>
      <c r="E176" s="15">
        <f t="shared" si="19"/>
        <v>2150</v>
      </c>
      <c r="F176" s="16">
        <f t="shared" si="18"/>
        <v>8600</v>
      </c>
    </row>
    <row r="177" spans="1:6" x14ac:dyDescent="0.3">
      <c r="A177" s="3" t="s">
        <v>116</v>
      </c>
      <c r="B177" s="16">
        <v>-30000</v>
      </c>
      <c r="C177" s="16">
        <v>-20000</v>
      </c>
      <c r="D177" s="16"/>
      <c r="E177" s="16"/>
      <c r="F177" s="16">
        <f t="shared" si="18"/>
        <v>-50000</v>
      </c>
    </row>
    <row r="178" spans="1:6" x14ac:dyDescent="0.3">
      <c r="A178" s="3" t="s">
        <v>117</v>
      </c>
      <c r="B178" s="16">
        <f>-40000/4</f>
        <v>-10000</v>
      </c>
      <c r="C178" s="16">
        <f t="shared" ref="C178:E178" si="20">-40000/4</f>
        <v>-10000</v>
      </c>
      <c r="D178" s="16">
        <f t="shared" si="20"/>
        <v>-10000</v>
      </c>
      <c r="E178" s="16">
        <f t="shared" si="20"/>
        <v>-10000</v>
      </c>
      <c r="F178" s="16">
        <f t="shared" si="18"/>
        <v>-40000</v>
      </c>
    </row>
    <row r="179" spans="1:6" x14ac:dyDescent="0.3">
      <c r="A179" s="21" t="s">
        <v>118</v>
      </c>
      <c r="B179" s="23">
        <f>SUM(B171:B178)</f>
        <v>-37850</v>
      </c>
      <c r="C179" s="23">
        <f>SUM(C171:C178)</f>
        <v>-27850</v>
      </c>
      <c r="D179" s="23">
        <f>SUM(D171:D178)</f>
        <v>-7850</v>
      </c>
      <c r="E179" s="23">
        <f t="shared" ref="E179" si="21">SUM(E171:E178)</f>
        <v>-7850</v>
      </c>
      <c r="F179" s="16">
        <f t="shared" si="18"/>
        <v>-81400</v>
      </c>
    </row>
    <row r="180" spans="1:6" x14ac:dyDescent="0.3">
      <c r="A180" s="7"/>
      <c r="B180" s="31"/>
      <c r="C180" s="31"/>
      <c r="D180" s="31"/>
      <c r="E180" s="31"/>
      <c r="F180" s="31"/>
    </row>
    <row r="181" spans="1:6" x14ac:dyDescent="0.3">
      <c r="A181" s="3" t="s">
        <v>121</v>
      </c>
      <c r="B181" s="16">
        <v>130000</v>
      </c>
      <c r="C181" s="16">
        <v>90000</v>
      </c>
      <c r="D181" s="16"/>
      <c r="E181" s="16"/>
      <c r="F181" s="16">
        <f>SUM(B181:E181)</f>
        <v>220000</v>
      </c>
    </row>
    <row r="182" spans="1:6" x14ac:dyDescent="0.3">
      <c r="A182" s="3" t="s">
        <v>122</v>
      </c>
      <c r="B182" s="16"/>
      <c r="C182" s="16">
        <v>-20000</v>
      </c>
      <c r="D182" s="16">
        <v>-100000</v>
      </c>
      <c r="E182" s="16">
        <v>-100000</v>
      </c>
      <c r="F182" s="16">
        <f>SUM(B182:E182)</f>
        <v>-220000</v>
      </c>
    </row>
    <row r="183" spans="1:6" x14ac:dyDescent="0.3">
      <c r="A183" s="3" t="s">
        <v>123</v>
      </c>
      <c r="B183" s="16">
        <f>-B181*10%</f>
        <v>-13000</v>
      </c>
      <c r="C183" s="16">
        <f>-SUM(B181:C182)*0.1</f>
        <v>-20000</v>
      </c>
      <c r="D183" s="16">
        <f>-SUM(B181:D182)*0.1</f>
        <v>-10000</v>
      </c>
      <c r="E183" s="16">
        <f>-SUM(B181:E182)*0.1</f>
        <v>0</v>
      </c>
      <c r="F183" s="4"/>
    </row>
    <row r="184" spans="1:6" x14ac:dyDescent="0.3">
      <c r="A184" s="21" t="s">
        <v>124</v>
      </c>
      <c r="B184" s="23">
        <f>SUM(B179:B183)</f>
        <v>79150</v>
      </c>
      <c r="C184" s="23">
        <f t="shared" ref="C184:E184" si="22">SUM(C179:C183)</f>
        <v>22150</v>
      </c>
      <c r="D184" s="23">
        <f t="shared" si="22"/>
        <v>-117850</v>
      </c>
      <c r="E184" s="23">
        <f t="shared" si="22"/>
        <v>-107850</v>
      </c>
      <c r="F184" s="22"/>
    </row>
    <row r="185" spans="1:6" x14ac:dyDescent="0.3">
      <c r="A185" s="3"/>
      <c r="B185" s="16"/>
      <c r="C185" s="16"/>
      <c r="D185" s="16"/>
      <c r="E185" s="16"/>
      <c r="F185" s="4"/>
    </row>
    <row r="186" spans="1:6" x14ac:dyDescent="0.3">
      <c r="A186" s="21" t="s">
        <v>119</v>
      </c>
      <c r="B186" s="23">
        <f>B170+B184</f>
        <v>121650</v>
      </c>
      <c r="C186" s="23">
        <f>C170+C184</f>
        <v>143800</v>
      </c>
      <c r="D186" s="23">
        <f t="shared" ref="D186" si="23">D170+D184</f>
        <v>25950</v>
      </c>
      <c r="E186" s="23">
        <f>E170+E184</f>
        <v>-81900</v>
      </c>
      <c r="F186" s="22"/>
    </row>
    <row r="189" spans="1:6" x14ac:dyDescent="0.3">
      <c r="A189" t="s">
        <v>138</v>
      </c>
    </row>
    <row r="191" spans="1:6" x14ac:dyDescent="0.3">
      <c r="A191" s="9" t="s">
        <v>139</v>
      </c>
      <c r="B191" s="17" t="s">
        <v>27</v>
      </c>
    </row>
    <row r="192" spans="1:6" x14ac:dyDescent="0.3">
      <c r="A192" s="3" t="s">
        <v>100</v>
      </c>
      <c r="B192" s="15">
        <f>B140</f>
        <v>0</v>
      </c>
    </row>
    <row r="193" spans="1:3" x14ac:dyDescent="0.3">
      <c r="A193" s="3" t="s">
        <v>101</v>
      </c>
      <c r="B193" s="15">
        <f>B141</f>
        <v>0</v>
      </c>
    </row>
    <row r="194" spans="1:3" x14ac:dyDescent="0.3">
      <c r="A194" s="3" t="s">
        <v>102</v>
      </c>
      <c r="B194" s="16">
        <f>B192-B193</f>
        <v>0</v>
      </c>
    </row>
    <row r="195" spans="1:3" x14ac:dyDescent="0.3">
      <c r="A195" s="3" t="s">
        <v>103</v>
      </c>
      <c r="B195" s="15">
        <f>B143</f>
        <v>0</v>
      </c>
    </row>
    <row r="196" spans="1:3" x14ac:dyDescent="0.3">
      <c r="A196" s="3" t="s">
        <v>104</v>
      </c>
      <c r="B196" s="16">
        <f>B194-B195</f>
        <v>0</v>
      </c>
    </row>
    <row r="197" spans="1:3" x14ac:dyDescent="0.3">
      <c r="A197" s="3" t="s">
        <v>105</v>
      </c>
      <c r="B197" s="15">
        <f>-SUM(B183:E183)</f>
        <v>43000</v>
      </c>
    </row>
    <row r="198" spans="1:3" x14ac:dyDescent="0.3">
      <c r="A198" s="3" t="s">
        <v>106</v>
      </c>
      <c r="B198" s="16">
        <f>B196-B197</f>
        <v>-43000</v>
      </c>
    </row>
    <row r="199" spans="1:3" x14ac:dyDescent="0.3">
      <c r="A199" s="3" t="s">
        <v>107</v>
      </c>
      <c r="B199" s="15">
        <f>B198*0.2</f>
        <v>-8600</v>
      </c>
    </row>
    <row r="200" spans="1:3" x14ac:dyDescent="0.3">
      <c r="A200" s="3" t="s">
        <v>108</v>
      </c>
      <c r="B200" s="16">
        <f>B198-B199</f>
        <v>-34400</v>
      </c>
    </row>
    <row r="203" spans="1:3" x14ac:dyDescent="0.3">
      <c r="A203" t="s">
        <v>125</v>
      </c>
    </row>
    <row r="205" spans="1:3" x14ac:dyDescent="0.3">
      <c r="A205" s="2" t="s">
        <v>32</v>
      </c>
      <c r="B205" s="3" t="s">
        <v>126</v>
      </c>
      <c r="C205" s="3" t="s">
        <v>127</v>
      </c>
    </row>
    <row r="206" spans="1:3" x14ac:dyDescent="0.3">
      <c r="A206" s="3" t="s">
        <v>6</v>
      </c>
      <c r="B206" s="16">
        <v>80000</v>
      </c>
      <c r="C206" s="16">
        <f>B206</f>
        <v>80000</v>
      </c>
    </row>
    <row r="207" spans="1:3" x14ac:dyDescent="0.3">
      <c r="A207" s="3" t="s">
        <v>7</v>
      </c>
      <c r="B207" s="16">
        <v>700000</v>
      </c>
      <c r="C207" s="16">
        <f>B207-F177</f>
        <v>750000</v>
      </c>
    </row>
    <row r="208" spans="1:3" x14ac:dyDescent="0.3">
      <c r="A208" s="3" t="s">
        <v>8</v>
      </c>
      <c r="B208" s="16">
        <v>-292000</v>
      </c>
      <c r="C208" s="16">
        <f>B208-F105</f>
        <v>-292000</v>
      </c>
    </row>
    <row r="209" spans="1:5" x14ac:dyDescent="0.3">
      <c r="A209" s="3" t="s">
        <v>9</v>
      </c>
      <c r="B209" s="16">
        <f>SUM(B207:B208)</f>
        <v>408000</v>
      </c>
      <c r="C209" s="16">
        <f>SUM(C207:C208)</f>
        <v>458000</v>
      </c>
    </row>
    <row r="210" spans="1:5" x14ac:dyDescent="0.3">
      <c r="A210" s="5" t="s">
        <v>10</v>
      </c>
      <c r="B210" s="28">
        <f>B206+B209</f>
        <v>488000</v>
      </c>
      <c r="C210" s="28">
        <f>C206+C209</f>
        <v>538000</v>
      </c>
    </row>
    <row r="211" spans="1:5" x14ac:dyDescent="0.3">
      <c r="A211" s="3" t="s">
        <v>0</v>
      </c>
      <c r="B211" s="16">
        <v>42500</v>
      </c>
      <c r="C211" s="16">
        <f>E186</f>
        <v>-81900</v>
      </c>
      <c r="D211" s="25"/>
      <c r="E211" s="25"/>
    </row>
    <row r="212" spans="1:5" x14ac:dyDescent="0.3">
      <c r="A212" s="3" t="s">
        <v>1</v>
      </c>
      <c r="B212" s="16">
        <v>90000</v>
      </c>
      <c r="C212" s="16">
        <f>B46</f>
        <v>0</v>
      </c>
    </row>
    <row r="213" spans="1:5" x14ac:dyDescent="0.3">
      <c r="A213" s="3" t="s">
        <v>2</v>
      </c>
      <c r="B213" s="16">
        <v>4200</v>
      </c>
      <c r="C213" s="16">
        <f>E66*0.6</f>
        <v>4500</v>
      </c>
    </row>
    <row r="214" spans="1:5" x14ac:dyDescent="0.3">
      <c r="A214" s="3" t="s">
        <v>4</v>
      </c>
      <c r="B214" s="16">
        <v>26000</v>
      </c>
      <c r="C214" s="16">
        <f>B119</f>
        <v>27000</v>
      </c>
      <c r="D214" s="25"/>
      <c r="E214" s="25"/>
    </row>
    <row r="215" spans="1:5" x14ac:dyDescent="0.3">
      <c r="A215" s="5" t="s">
        <v>5</v>
      </c>
      <c r="B215" s="28">
        <f>SUM(B211:B214)</f>
        <v>162700</v>
      </c>
      <c r="C215" s="28">
        <f>SUM(C211:C214)</f>
        <v>-50400</v>
      </c>
    </row>
    <row r="216" spans="1:5" x14ac:dyDescent="0.3">
      <c r="A216" s="9" t="s">
        <v>11</v>
      </c>
      <c r="B216" s="29">
        <f>B210+B215</f>
        <v>650700</v>
      </c>
      <c r="C216" s="29">
        <f>C210+C215</f>
        <v>487600</v>
      </c>
    </row>
    <row r="217" spans="1:5" x14ac:dyDescent="0.3">
      <c r="A217" s="11" t="s">
        <v>31</v>
      </c>
      <c r="B217" s="27"/>
      <c r="C217" s="27"/>
    </row>
    <row r="218" spans="1:5" x14ac:dyDescent="0.3">
      <c r="A218" s="3" t="s">
        <v>12</v>
      </c>
      <c r="B218" s="16">
        <v>175000</v>
      </c>
      <c r="C218" s="16">
        <f>B218</f>
        <v>175000</v>
      </c>
    </row>
    <row r="219" spans="1:5" x14ac:dyDescent="0.3">
      <c r="A219" s="3" t="s">
        <v>13</v>
      </c>
      <c r="B219" s="16">
        <v>449900</v>
      </c>
      <c r="C219" s="16">
        <f>B219+B200+F178</f>
        <v>375500</v>
      </c>
      <c r="D219" s="25"/>
      <c r="E219" s="25"/>
    </row>
    <row r="220" spans="1:5" x14ac:dyDescent="0.3">
      <c r="A220" s="5" t="s">
        <v>14</v>
      </c>
      <c r="B220" s="28">
        <f>SUM(B218:B219)</f>
        <v>624900</v>
      </c>
      <c r="C220" s="28">
        <f>SUM(C218:C219)</f>
        <v>550500</v>
      </c>
    </row>
    <row r="221" spans="1:5" x14ac:dyDescent="0.3">
      <c r="A221" s="3" t="s">
        <v>17</v>
      </c>
      <c r="B221" s="12">
        <v>0</v>
      </c>
      <c r="C221" s="12">
        <v>0</v>
      </c>
    </row>
    <row r="222" spans="1:5" x14ac:dyDescent="0.3">
      <c r="A222" s="5" t="s">
        <v>15</v>
      </c>
      <c r="B222" s="30">
        <f>B221</f>
        <v>0</v>
      </c>
      <c r="C222" s="30">
        <f>C221</f>
        <v>0</v>
      </c>
    </row>
    <row r="223" spans="1:5" x14ac:dyDescent="0.3">
      <c r="A223" s="3" t="s">
        <v>16</v>
      </c>
      <c r="B223" s="12">
        <v>0</v>
      </c>
      <c r="C223" s="12">
        <v>0</v>
      </c>
    </row>
    <row r="224" spans="1:5" x14ac:dyDescent="0.3">
      <c r="A224" s="3" t="s">
        <v>18</v>
      </c>
      <c r="B224" s="12">
        <v>25800</v>
      </c>
      <c r="C224" s="12">
        <f>B85</f>
        <v>0</v>
      </c>
    </row>
    <row r="225" spans="1:3" x14ac:dyDescent="0.3">
      <c r="A225" s="5" t="s">
        <v>19</v>
      </c>
      <c r="B225" s="30">
        <f>B224+B223</f>
        <v>25800</v>
      </c>
      <c r="C225" s="30">
        <f>C224+C223</f>
        <v>0</v>
      </c>
    </row>
    <row r="226" spans="1:3" x14ac:dyDescent="0.3">
      <c r="A226" s="9" t="s">
        <v>20</v>
      </c>
      <c r="B226" s="29">
        <f>B225+B222+B220</f>
        <v>650700</v>
      </c>
      <c r="C226" s="29">
        <f>C225+C222+C220</f>
        <v>550500</v>
      </c>
    </row>
    <row r="228" spans="1:3" x14ac:dyDescent="0.3">
      <c r="C228" s="1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Koltsova</dc:creator>
  <cp:lastModifiedBy>Irina Koltsova</cp:lastModifiedBy>
  <dcterms:created xsi:type="dcterms:W3CDTF">2015-06-28T22:45:33Z</dcterms:created>
  <dcterms:modified xsi:type="dcterms:W3CDTF">2022-04-01T14:22:17Z</dcterms:modified>
</cp:coreProperties>
</file>