
<file path=[Content_Types].xml><?xml version="1.0" encoding="utf-8"?>
<Types xmlns="http://schemas.openxmlformats.org/package/2006/content-types">
  <Default Extension="bin" ContentType="application/vnd.openxmlformats-officedocument.oleObject"/>
  <Override PartName="/xl/theme/theme1.xml" ContentType="application/vnd.openxmlformats-officedocument.theme+xml"/>
  <Override PartName="/xl/styles.xml" ContentType="application/vnd.openxmlformats-officedocument.spreadsheetml.styles+xml"/>
  <Default Extension="emf" ContentType="image/x-emf"/>
  <Default Extension="wmf" ContentType="image/x-wmf"/>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0" yWindow="405" windowWidth="14970" windowHeight="8430"/>
  </bookViews>
  <sheets>
    <sheet name="ФМ" sheetId="1" r:id="rId1"/>
    <sheet name="ИП" sheetId="2" r:id="rId2"/>
    <sheet name="ИП1" sheetId="3" r:id="rId3"/>
    <sheet name="ИП3" sheetId="4" r:id="rId4"/>
  </sheets>
  <calcPr calcId="124519" iterate="1" calcOnSave="0"/>
</workbook>
</file>

<file path=xl/calcChain.xml><?xml version="1.0" encoding="utf-8"?>
<calcChain xmlns="http://schemas.openxmlformats.org/spreadsheetml/2006/main">
  <c r="F34" i="4"/>
  <c r="E34"/>
  <c r="D34"/>
  <c r="C34"/>
  <c r="B34"/>
  <c r="D29"/>
  <c r="C29"/>
  <c r="C41" s="1"/>
  <c r="D28"/>
  <c r="C28"/>
  <c r="C40" s="1"/>
  <c r="D27"/>
  <c r="E27" s="1"/>
  <c r="C27"/>
  <c r="C39" s="1"/>
  <c r="D26"/>
  <c r="C26"/>
  <c r="D25"/>
  <c r="C25"/>
  <c r="C37" s="1"/>
  <c r="D24"/>
  <c r="C24"/>
  <c r="C36" s="1"/>
  <c r="B23"/>
  <c r="B35" s="1"/>
  <c r="D17"/>
  <c r="D15"/>
  <c r="E15" s="1"/>
  <c r="D14"/>
  <c r="E14" s="1"/>
  <c r="D13"/>
  <c r="E13" s="1"/>
  <c r="D12"/>
  <c r="E12" s="1"/>
  <c r="D11"/>
  <c r="E11" s="1"/>
  <c r="D10"/>
  <c r="E10" s="1"/>
  <c r="D9"/>
  <c r="E9" s="1"/>
  <c r="C19" i="3"/>
  <c r="D11"/>
  <c r="D12" s="1"/>
  <c r="E11"/>
  <c r="E12" s="1"/>
  <c r="F11"/>
  <c r="F12" s="1"/>
  <c r="G11"/>
  <c r="G12" s="1"/>
  <c r="H11"/>
  <c r="H12" s="1"/>
  <c r="I11"/>
  <c r="I12" s="1"/>
  <c r="J11"/>
  <c r="J12" s="1"/>
  <c r="K11"/>
  <c r="K12" s="1"/>
  <c r="L11"/>
  <c r="L12" s="1"/>
  <c r="M11"/>
  <c r="M12" s="1"/>
  <c r="N11"/>
  <c r="N12" s="1"/>
  <c r="O11"/>
  <c r="O12" s="1"/>
  <c r="P11"/>
  <c r="P12" s="1"/>
  <c r="Q11"/>
  <c r="Q12" s="1"/>
  <c r="R11"/>
  <c r="R12" s="1"/>
  <c r="S11"/>
  <c r="S12" s="1"/>
  <c r="T11"/>
  <c r="T12" s="1"/>
  <c r="U11"/>
  <c r="U12" s="1"/>
  <c r="V11"/>
  <c r="V12" s="1"/>
  <c r="W11"/>
  <c r="W12" s="1"/>
  <c r="X11"/>
  <c r="X12" s="1"/>
  <c r="Y11"/>
  <c r="Y12" s="1"/>
  <c r="Z11"/>
  <c r="Z12" s="1"/>
  <c r="C11"/>
  <c r="C12" s="1"/>
  <c r="Z9"/>
  <c r="Y9"/>
  <c r="X9"/>
  <c r="W9"/>
  <c r="V9"/>
  <c r="U9"/>
  <c r="T9"/>
  <c r="S9"/>
  <c r="R9"/>
  <c r="Q9"/>
  <c r="P9"/>
  <c r="O9"/>
  <c r="N9"/>
  <c r="M9"/>
  <c r="L9"/>
  <c r="K9"/>
  <c r="J9"/>
  <c r="I9"/>
  <c r="H9"/>
  <c r="G9"/>
  <c r="F9"/>
  <c r="E9"/>
  <c r="D9"/>
  <c r="C9"/>
  <c r="D19" i="2"/>
  <c r="E17"/>
  <c r="E19" s="1"/>
  <c r="D149" i="1"/>
  <c r="D21" i="2" l="1"/>
  <c r="D22" s="1"/>
  <c r="D20"/>
  <c r="F17"/>
  <c r="F19" s="1"/>
  <c r="F20" s="1"/>
  <c r="F21" s="1"/>
  <c r="F22" s="1"/>
  <c r="E20"/>
  <c r="E21" s="1"/>
  <c r="E22" s="1"/>
  <c r="E24" i="4"/>
  <c r="E28"/>
  <c r="AA12" i="3"/>
  <c r="E29" i="4"/>
  <c r="E26"/>
  <c r="E25"/>
  <c r="F9"/>
  <c r="F10" s="1"/>
  <c r="F11" s="1"/>
  <c r="F12" s="1"/>
  <c r="F13" s="1"/>
  <c r="F14" s="1"/>
  <c r="F15" s="1"/>
  <c r="E16"/>
  <c r="C38"/>
  <c r="G17" i="2" l="1"/>
  <c r="G19" s="1"/>
  <c r="H17"/>
  <c r="H19" s="1"/>
  <c r="F44" i="4"/>
  <c r="E30"/>
  <c r="F31" s="1"/>
  <c r="F32" s="1"/>
  <c r="G20" i="2" l="1"/>
  <c r="G21" s="1"/>
  <c r="G22" s="1"/>
  <c r="H21"/>
  <c r="H22" s="1"/>
  <c r="H20"/>
  <c r="C83" i="1"/>
  <c r="C149" l="1"/>
  <c r="E149" s="1"/>
  <c r="I38" l="1"/>
  <c r="G37"/>
</calcChain>
</file>

<file path=xl/sharedStrings.xml><?xml version="1.0" encoding="utf-8"?>
<sst xmlns="http://schemas.openxmlformats.org/spreadsheetml/2006/main" count="243" uniqueCount="156">
  <si>
    <t>Финансовая математика</t>
  </si>
  <si>
    <t xml:space="preserve"> Предположим, что Ваш прапра…дедушка положил в банк $5 под 6% годовых (по умолчанию начисление производится по ставке сложных процентов один раз в год) 200 лет назад. Какую сумму Вы могли бы получить сейчас?</t>
  </si>
  <si>
    <t>Задача 1.</t>
  </si>
  <si>
    <t>простые проценты</t>
  </si>
  <si>
    <t>сложные проценты</t>
  </si>
  <si>
    <t>ставка</t>
  </si>
  <si>
    <t>период в годах</t>
  </si>
  <si>
    <t>первоначальная сумма</t>
  </si>
  <si>
    <t>Функция БС</t>
  </si>
  <si>
    <t>Возвращает будущую стоимость инвестиции на основе периодических постоянных (равных по величине сумм) платежей и постоянной процентной ставки.
Синтаксис
БС(ставка;кпер;плт;пс;тип)
Для получения более подробной информации об аргументах функции БС и более подробной информации о других функциях выплат по аннуитету, см. справку по функции ПС.
Ставка  — это процентная ставка за период.
Кпер   — это общее число периодов платежей по аннуитету.
Плт  — это выплата, производимая в каждый период; это значение не может меняться в течение всего периода выплат. Обычно плт состоит из основного платежа и платежа по процентам, но не включает других налогов и сборов. Если аргумент опущен, должно быть указано значение аргумента пс.
Пс  — это приведенная к текущему моменту стоимость или общая сумма, которая на текущий момент равноценна ряду будущих платежей. Если аргумент нз опущен, то он полагается равным 0. В этом случае должно быть указано значение аргумента плт. 
Тип  — это число 0 или 1, обозначающее, когда должна производиться выплата. Если этот аргумент опущен, то он полагается равным 0.</t>
  </si>
  <si>
    <t>1 способ</t>
  </si>
  <si>
    <t>2 способ</t>
  </si>
  <si>
    <t>только для сложных процентов</t>
  </si>
  <si>
    <t>FV = БС=</t>
  </si>
  <si>
    <t>ставка=</t>
  </si>
  <si>
    <t>кпер=</t>
  </si>
  <si>
    <t>плт=</t>
  </si>
  <si>
    <t>пс=</t>
  </si>
  <si>
    <t>Задача 2.</t>
  </si>
  <si>
    <t>Задача 2. Исторический факт. В 1626 году голландский губернатор Питер Минуит купил у индейцев остров Манхэттен. Оплата была произведена ножами, топорами, бусами, зеркалами и прочими необходимыми в обиходе индейцев предметами. Покупка острова обошлась голландцам в 60 гульденов (24 доллара). Принято считать, что сделка по приобретению острова явилась самой выгодной коммерческой операцией за все времена. Сейчас, по самым скромным оценкам, стоимость только земли на Манхэттене превышает 40 миллиардов долларов. А прекрасный топор можно купить в любом супермаркете не дороже 20 долларов США. 
А)Какую сумму могли бы накопить индейцы, если бы они инвестировали $24 на депозит в банк по 10% годовых. (по умолчанию начисление производится по ставке сложных процентов один раз в год)?
Б) Какую сумму могли бы накопить индейцы, если бы они инвестировали $24 на депозит в банк по 10% годовых. (начисление производится по ставке простых процентов один раз в год)?
*)можно предположить, что инвестирование  было произведено в декабре 1626 г., а расчет произвести на декабрь 2017 г.</t>
  </si>
  <si>
    <t>тип=</t>
  </si>
  <si>
    <t>Будущая стоимость (через 20 лет)</t>
  </si>
  <si>
    <t xml:space="preserve"> Предположим, Вы планируете выйти на пенсию в возрасте 65 лет. К данному возрасту Вы хотели бы накопить 1миллион долларов. Какую сумму Вам необходимо инвестировать ежегодно, если:
А)первый платеж Вы произведете в возрасте 35 лет, процентная ставка равна 9% (по умолчанию начисление производится по ставке сложных процентов один раз в год).
Б) первый платеж Вы произведете в возрасте 45 лет, процентная ставка равна 9% (по умолчанию начисление производится по ставке сложных процентов один раз в год).
Как изменятся результаты, если процентная ставка будет 15%?</t>
  </si>
  <si>
    <t>Задача 3.</t>
  </si>
  <si>
    <t>Будущая соимость (FV) =</t>
  </si>
  <si>
    <t>период инвестирования в годах</t>
  </si>
  <si>
    <t>С применением формулу ПЛТ</t>
  </si>
  <si>
    <t>Функция ПЛТ</t>
  </si>
  <si>
    <t>Задача 4.</t>
  </si>
  <si>
    <t xml:space="preserve">Расчеты по стандартным ипотечным ссудам
</t>
  </si>
  <si>
    <r>
      <t>В</t>
    </r>
    <r>
      <rPr>
        <sz val="11"/>
        <color theme="1"/>
        <rFont val="Times New Roman"/>
        <family val="1"/>
        <charset val="204"/>
      </rPr>
      <t>озвращает сумму периодического платежа для аннуитета на основе постоянства сумм платежей и постоянства процентной ставки. 
Синтаксис
ПЛТ(ставка;кпер;пс;бс;тип)
Более подробное описание аргументов функции ПЛТ см. в описании функции ПС.
Ставка — процентная ставка по ссуде.
Кпер — общее число выплат по ссуде.
Пс — приведенная к текущему моменту стоимость, или общая сумма, которая на текущий момент равноценна ряду будущих платежей, называемая также основной суммой.
Бс — требуемое значение будущей стоимости, или остатка средств после последней выплаты. Если аргумент бс опущен, то он полагается равным 0 (нулю), т. е. для займа, например, значение бс равно 0.
Тип — число 0 (нуль) или 1, обозначающее, когда должна производиться выплата.</t>
    </r>
    <r>
      <rPr>
        <sz val="11"/>
        <color theme="1"/>
        <rFont val="Calibri"/>
        <family val="2"/>
        <charset val="204"/>
        <scheme val="minor"/>
      </rPr>
      <t xml:space="preserve">
</t>
    </r>
  </si>
  <si>
    <r>
      <rPr>
        <sz val="11"/>
        <color theme="1"/>
        <rFont val="Times New Roman"/>
        <family val="1"/>
        <charset val="204"/>
      </rPr>
      <t>j – годовая процентная ставка;
j/m – процентная ставка, приходящаяся на один период начислений;
m – количество начислений процентов за год;
n – число лет ссуды.</t>
    </r>
    <r>
      <rPr>
        <sz val="11"/>
        <color theme="1"/>
        <rFont val="Calibri"/>
        <family val="2"/>
        <charset val="204"/>
        <scheme val="minor"/>
      </rPr>
      <t xml:space="preserve">
</t>
    </r>
  </si>
  <si>
    <t xml:space="preserve">Сумма ежемесячного взноса:
</t>
  </si>
  <si>
    <t>Ежемесячный взнос</t>
  </si>
  <si>
    <t>Сумма долга</t>
  </si>
  <si>
    <t>срок кредита</t>
  </si>
  <si>
    <t>Под залог недвижимости выдана на десять лет ссуда в размере 100 тыс. д.е. Погашение ежемесячное, постнумерандо, на долг начисляются проценты по номинальной годовой процентной ставке 12%. Каковы ежемесячные выплаты должника? Какова величина коэффициента переплаты?</t>
  </si>
  <si>
    <t>С использованием формулы ПЛТ</t>
  </si>
  <si>
    <t>Коэффициент переплаты</t>
  </si>
  <si>
    <t>Месяц</t>
  </si>
  <si>
    <t>На погашение основного долга</t>
  </si>
  <si>
    <t>Проценты</t>
  </si>
  <si>
    <t>Остаток основного долга</t>
  </si>
  <si>
    <t>1434,71-1000=434,71</t>
  </si>
  <si>
    <t>100000*12%/12=1000</t>
  </si>
  <si>
    <t>100000-434,71=99565,29</t>
  </si>
  <si>
    <t>01.2018</t>
  </si>
  <si>
    <t>02.2018</t>
  </si>
  <si>
    <t>03.2018</t>
  </si>
  <si>
    <t>04.2018</t>
  </si>
  <si>
    <t>05.2018</t>
  </si>
  <si>
    <t>06.2018</t>
  </si>
  <si>
    <t>07.2018</t>
  </si>
  <si>
    <t>08.2018</t>
  </si>
  <si>
    <t>09.2018</t>
  </si>
  <si>
    <t>10.2018</t>
  </si>
  <si>
    <t>11.2018</t>
  </si>
  <si>
    <t>12.2018</t>
  </si>
  <si>
    <t>01.2019</t>
  </si>
  <si>
    <t>02.2019</t>
  </si>
  <si>
    <t>03.2019</t>
  </si>
  <si>
    <t>04.2019</t>
  </si>
  <si>
    <t>05.2019</t>
  </si>
  <si>
    <t>06.2019</t>
  </si>
  <si>
    <t>07.2019</t>
  </si>
  <si>
    <t>08.2019</t>
  </si>
  <si>
    <t>09.2019</t>
  </si>
  <si>
    <t>10.2019</t>
  </si>
  <si>
    <t>11.2019</t>
  </si>
  <si>
    <t>12.2019</t>
  </si>
  <si>
    <t>01.2020</t>
  </si>
  <si>
    <t>02.2020</t>
  </si>
  <si>
    <t>03.2020</t>
  </si>
  <si>
    <t>04.2020</t>
  </si>
  <si>
    <t>05.2020</t>
  </si>
  <si>
    <t>06.2020</t>
  </si>
  <si>
    <t>07.2020</t>
  </si>
  <si>
    <t>08.2020</t>
  </si>
  <si>
    <t>09.2020</t>
  </si>
  <si>
    <t>10.2020</t>
  </si>
  <si>
    <t>11.2020</t>
  </si>
  <si>
    <t>12.2020</t>
  </si>
  <si>
    <t>01.2021</t>
  </si>
  <si>
    <t>02.2021</t>
  </si>
  <si>
    <t>03.2021</t>
  </si>
  <si>
    <t>04.2021</t>
  </si>
  <si>
    <t>05.2021</t>
  </si>
  <si>
    <t>06.2021</t>
  </si>
  <si>
    <t>07.2021</t>
  </si>
  <si>
    <t>08.2021</t>
  </si>
  <si>
    <t>09.2021</t>
  </si>
  <si>
    <t>10.2021</t>
  </si>
  <si>
    <t>11.2021</t>
  </si>
  <si>
    <t>12.2021</t>
  </si>
  <si>
    <t>01.2022</t>
  </si>
  <si>
    <t>02.2022</t>
  </si>
  <si>
    <t>03.2022</t>
  </si>
  <si>
    <t>04.2022</t>
  </si>
  <si>
    <t>05.2022</t>
  </si>
  <si>
    <t>06.2022</t>
  </si>
  <si>
    <t>07.2022</t>
  </si>
  <si>
    <t>08.2022</t>
  </si>
  <si>
    <t>09.2022</t>
  </si>
  <si>
    <t>10.2022</t>
  </si>
  <si>
    <t>11.2022</t>
  </si>
  <si>
    <t>12.2022</t>
  </si>
  <si>
    <t>ставка дисконтирования</t>
  </si>
  <si>
    <t xml:space="preserve">Показатели </t>
  </si>
  <si>
    <t xml:space="preserve">Годы </t>
  </si>
  <si>
    <t>Текущие расходы</t>
  </si>
  <si>
    <t>Износ (амортизация)</t>
  </si>
  <si>
    <t>Налогооблагаемая прибыль (прибыль до вычета процентов и налогов)</t>
  </si>
  <si>
    <t>Налог на прибыль</t>
  </si>
  <si>
    <t>Чистая операционная прибыль</t>
  </si>
  <si>
    <t>Чистые денежные поступления от операционной деятельности</t>
  </si>
  <si>
    <t xml:space="preserve"> -Прирост чистого оборотного капитала</t>
  </si>
  <si>
    <t xml:space="preserve"> = Денежный поток</t>
  </si>
  <si>
    <t>Дисконтированный денежный поток</t>
  </si>
  <si>
    <t>Дисконтированный денежный поток нарастающим итогом</t>
  </si>
  <si>
    <t xml:space="preserve">Выручка от реализации </t>
  </si>
  <si>
    <t>Капитальные затраты</t>
  </si>
  <si>
    <t xml:space="preserve"> Компания рассматривает целесообразность приобретения новой технологической линии. Стоимость линии составляет 10 млн. д.е., срок эксплуатации – 5 лет; износ оборудования начисляется по методу прямолинейной амортизации, т.е. 20% годовых. Ликвидационная стоимость оборудования достаточна  для покрытия расходов, связанных с демонтажем линии. Выручка от реализации продукции прогнозируется по годам в следующих объемах (в тыс. д.е.): 6800, 7400, 8200, 8000, 6000. Текущие расходы по годам оцениваются следующим образом: 3400 тыс. д.е. в первый год эксплуатации линии с последующим ежегодным ростом их на 3%. Ставка налога на прибыль составляет 30%. Сложившееся финансово-хозяйственное положение таково, что коэффициент рентабельности авансированного капитала составляет 21-22%, стоимость авансированного капитала (WACC) – 19%. В соответствии   со сложившейся практикой принятия решений в области инвестиционной политики руководство компании не считает целесообразным участвовать в проектах со сроком окупаемости более 4-ех лет. Целесообразен ли данный проект к реализации?</t>
  </si>
  <si>
    <t>NPV=</t>
  </si>
  <si>
    <t>PI=</t>
  </si>
  <si>
    <t>IRR</t>
  </si>
  <si>
    <t>срок окупаемости</t>
  </si>
  <si>
    <t>Анализ инвестиционного проекта с помощью формул ЧИСТВНДОХ и ЧИСТНЗ</t>
  </si>
  <si>
    <t>Период</t>
  </si>
  <si>
    <t>Денежный поток</t>
  </si>
  <si>
    <t>Множитель дисконтирования</t>
  </si>
  <si>
    <t xml:space="preserve"> годовая ставка дисконтирования</t>
  </si>
  <si>
    <t>ежемесячная ставка дисконтирования</t>
  </si>
  <si>
    <t>с использованием функции ЧИСТНЗ</t>
  </si>
  <si>
    <t>указываем в функции годовую ставку</t>
  </si>
  <si>
    <t>Внутренняя норма доходности</t>
  </si>
  <si>
    <t>с использованием ВСД</t>
  </si>
  <si>
    <t>с использованием ЧИСТВНДОХ</t>
  </si>
  <si>
    <t>NPV</t>
  </si>
  <si>
    <t>Модифицированнная чистая приведенная стоимость</t>
  </si>
  <si>
    <t>коэффициент реинвестирования 10%</t>
  </si>
  <si>
    <t>MNPV</t>
  </si>
  <si>
    <t>коэффициент реинвестирования 5%</t>
  </si>
  <si>
    <r>
      <t>Множитель дисконтирования ((1+0,19)</t>
    </r>
    <r>
      <rPr>
        <vertAlign val="superscript"/>
        <sz val="11"/>
        <color rgb="FF000000"/>
        <rFont val="Times New Roman"/>
        <family val="1"/>
        <charset val="204"/>
      </rPr>
      <t>-t</t>
    </r>
    <r>
      <rPr>
        <sz val="11"/>
        <color rgb="FF000000"/>
        <rFont val="Times New Roman"/>
        <family val="1"/>
        <charset val="204"/>
      </rPr>
      <t>)</t>
    </r>
  </si>
  <si>
    <r>
      <t xml:space="preserve">Компания собирается вложить средства в приобретение нового оборудования, стоимость которого вместе с доставкой и установкой составит 100.000 руб. Ожидается, что внедрение нового оборудования обеспечит получение на протяжении 6 лет чистых доходов в 25.000, 30.000, 35.000, 40.000, 45.000 и 50.000 руб. соответственно. </t>
    </r>
    <r>
      <rPr>
        <b/>
        <sz val="11"/>
        <color theme="1"/>
        <rFont val="Times New Roman"/>
        <family val="1"/>
        <charset val="204"/>
      </rPr>
      <t>Принятая норма дисконта равна 10%.</t>
    </r>
  </si>
  <si>
    <r>
      <t>IC</t>
    </r>
    <r>
      <rPr>
        <vertAlign val="subscript"/>
        <sz val="11"/>
        <color theme="1"/>
        <rFont val="Calibri"/>
        <family val="2"/>
        <charset val="204"/>
        <scheme val="minor"/>
      </rPr>
      <t>0</t>
    </r>
    <r>
      <rPr>
        <sz val="11"/>
        <color theme="1"/>
        <rFont val="Calibri"/>
        <family val="2"/>
        <charset val="204"/>
        <scheme val="minor"/>
      </rPr>
      <t xml:space="preserve"> </t>
    </r>
  </si>
  <si>
    <r>
      <t>FCF</t>
    </r>
    <r>
      <rPr>
        <vertAlign val="subscript"/>
        <sz val="11"/>
        <color rgb="FF000000"/>
        <rFont val="Times New Roman"/>
        <family val="1"/>
        <charset val="204"/>
      </rPr>
      <t>t</t>
    </r>
    <r>
      <rPr>
        <sz val="11"/>
        <color rgb="FF000000"/>
        <rFont val="Calibri"/>
        <family val="2"/>
        <charset val="204"/>
      </rPr>
      <t xml:space="preserve"> </t>
    </r>
  </si>
  <si>
    <r>
      <t>(1+r)</t>
    </r>
    <r>
      <rPr>
        <vertAlign val="superscript"/>
        <sz val="11"/>
        <color rgb="FF000000"/>
        <rFont val="Times New Roman"/>
        <family val="1"/>
        <charset val="204"/>
      </rPr>
      <t>t</t>
    </r>
    <r>
      <rPr>
        <sz val="11"/>
        <color rgb="FF000000"/>
        <rFont val="Calibri"/>
        <family val="2"/>
        <charset val="204"/>
      </rPr>
      <t xml:space="preserve"> </t>
    </r>
  </si>
  <si>
    <r>
      <t>PV</t>
    </r>
    <r>
      <rPr>
        <vertAlign val="subscript"/>
        <sz val="11"/>
        <color rgb="FF000000"/>
        <rFont val="Times New Roman"/>
        <family val="1"/>
        <charset val="204"/>
      </rPr>
      <t>t</t>
    </r>
    <r>
      <rPr>
        <sz val="11"/>
        <color rgb="FF000000"/>
        <rFont val="Calibri"/>
        <family val="2"/>
        <charset val="204"/>
      </rPr>
      <t xml:space="preserve"> </t>
    </r>
  </si>
  <si>
    <r>
      <t>NPV</t>
    </r>
    <r>
      <rPr>
        <sz val="11"/>
        <color rgb="FF000000"/>
        <rFont val="Calibri"/>
        <family val="2"/>
        <charset val="204"/>
      </rPr>
      <t xml:space="preserve"> </t>
    </r>
  </si>
  <si>
    <r>
      <t> </t>
    </r>
    <r>
      <rPr>
        <sz val="11"/>
        <color rgb="FF000000"/>
        <rFont val="Calibri"/>
        <family val="2"/>
        <charset val="204"/>
      </rPr>
      <t xml:space="preserve"> </t>
    </r>
  </si>
  <si>
    <r>
      <t>-100</t>
    </r>
    <r>
      <rPr>
        <sz val="11"/>
        <color rgb="FFFFFFFF"/>
        <rFont val="Times New Roman"/>
        <family val="1"/>
        <charset val="204"/>
      </rPr>
      <t>.</t>
    </r>
    <r>
      <rPr>
        <sz val="11"/>
        <color rgb="FF000000"/>
        <rFont val="Times New Roman"/>
        <family val="1"/>
        <charset val="204"/>
      </rPr>
      <t>000</t>
    </r>
    <r>
      <rPr>
        <sz val="11"/>
        <color rgb="FF000000"/>
        <rFont val="Calibri"/>
        <family val="2"/>
        <charset val="204"/>
      </rPr>
      <t xml:space="preserve"> </t>
    </r>
  </si>
  <si>
    <r>
      <t>225</t>
    </r>
    <r>
      <rPr>
        <sz val="11"/>
        <color rgb="FFFFFFFF"/>
        <rFont val="Times New Roman"/>
        <family val="1"/>
        <charset val="204"/>
      </rPr>
      <t>.</t>
    </r>
    <r>
      <rPr>
        <sz val="11"/>
        <color rgb="FF000000"/>
        <rFont val="Times New Roman"/>
        <family val="1"/>
        <charset val="204"/>
      </rPr>
      <t>000</t>
    </r>
    <r>
      <rPr>
        <sz val="11"/>
        <color rgb="FF000000"/>
        <rFont val="Calibri"/>
        <family val="2"/>
        <charset val="204"/>
      </rPr>
      <t xml:space="preserve"> </t>
    </r>
  </si>
  <si>
    <r>
      <t>ЧПС=</t>
    </r>
    <r>
      <rPr>
        <sz val="11"/>
        <color rgb="FF000000"/>
        <rFont val="Calibri"/>
        <family val="2"/>
        <charset val="204"/>
      </rPr>
      <t xml:space="preserve"> </t>
    </r>
  </si>
  <si>
    <r>
      <t>IC</t>
    </r>
    <r>
      <rPr>
        <vertAlign val="subscript"/>
        <sz val="11"/>
        <color rgb="FF000000"/>
        <rFont val="Times New Roman"/>
        <family val="1"/>
        <charset val="204"/>
      </rPr>
      <t>0</t>
    </r>
    <r>
      <rPr>
        <sz val="11"/>
        <color rgb="FF000000"/>
        <rFont val="Calibri"/>
        <family val="2"/>
        <charset val="204"/>
      </rPr>
      <t xml:space="preserve"> </t>
    </r>
  </si>
  <si>
    <r>
      <t>FV</t>
    </r>
    <r>
      <rPr>
        <vertAlign val="subscript"/>
        <sz val="11"/>
        <color rgb="FF000000"/>
        <rFont val="Times New Roman"/>
        <family val="1"/>
        <charset val="204"/>
      </rPr>
      <t>t</t>
    </r>
    <r>
      <rPr>
        <sz val="11"/>
        <color rgb="FF000000"/>
        <rFont val="Calibri"/>
        <family val="2"/>
        <charset val="204"/>
      </rPr>
      <t xml:space="preserve"> </t>
    </r>
  </si>
  <si>
    <r>
      <t>PV</t>
    </r>
    <r>
      <rPr>
        <sz val="11"/>
        <color rgb="FF000000"/>
        <rFont val="Calibri"/>
        <family val="2"/>
        <charset val="204"/>
      </rPr>
      <t xml:space="preserve"> </t>
    </r>
  </si>
</sst>
</file>

<file path=xl/styles.xml><?xml version="1.0" encoding="utf-8"?>
<styleSheet xmlns="http://schemas.openxmlformats.org/spreadsheetml/2006/main">
  <numFmts count="2">
    <numFmt numFmtId="8" formatCode="#,##0.00&quot;р.&quot;;[Red]\-#,##0.00&quot;р.&quot;"/>
    <numFmt numFmtId="43" formatCode="_-* #,##0.00_р_._-;\-* #,##0.00_р_._-;_-* &quot;-&quot;??_р_._-;_-@_-"/>
  </numFmts>
  <fonts count="16">
    <font>
      <sz val="11"/>
      <color theme="1"/>
      <name val="Calibri"/>
      <family val="2"/>
      <charset val="204"/>
      <scheme val="minor"/>
    </font>
    <font>
      <b/>
      <sz val="11"/>
      <color theme="1"/>
      <name val="Calibri"/>
      <family val="2"/>
      <charset val="204"/>
      <scheme val="minor"/>
    </font>
    <font>
      <sz val="16"/>
      <color theme="1"/>
      <name val="Times New Roman"/>
      <family val="1"/>
      <charset val="204"/>
    </font>
    <font>
      <sz val="12"/>
      <color theme="1"/>
      <name val="Times New Roman"/>
      <family val="1"/>
      <charset val="204"/>
    </font>
    <font>
      <sz val="11"/>
      <color theme="1"/>
      <name val="Times New Roman"/>
      <family val="1"/>
      <charset val="204"/>
    </font>
    <font>
      <b/>
      <sz val="11"/>
      <color theme="1"/>
      <name val="Times New Roman"/>
      <family val="1"/>
      <charset val="204"/>
    </font>
    <font>
      <sz val="11"/>
      <color theme="1"/>
      <name val="Calibri"/>
      <family val="2"/>
      <charset val="204"/>
      <scheme val="minor"/>
    </font>
    <font>
      <b/>
      <sz val="12"/>
      <color theme="1"/>
      <name val="Times New Roman"/>
      <family val="1"/>
      <charset val="204"/>
    </font>
    <font>
      <b/>
      <sz val="11"/>
      <color indexed="8"/>
      <name val="Calibri"/>
      <family val="2"/>
      <charset val="204"/>
    </font>
    <font>
      <sz val="11"/>
      <color indexed="8"/>
      <name val="Calibri"/>
      <family val="2"/>
      <charset val="204"/>
    </font>
    <font>
      <sz val="11"/>
      <color rgb="FF000000"/>
      <name val="Times New Roman"/>
      <family val="1"/>
      <charset val="204"/>
    </font>
    <font>
      <vertAlign val="superscript"/>
      <sz val="11"/>
      <color rgb="FF000000"/>
      <name val="Times New Roman"/>
      <family val="1"/>
      <charset val="204"/>
    </font>
    <font>
      <vertAlign val="subscript"/>
      <sz val="11"/>
      <color theme="1"/>
      <name val="Calibri"/>
      <family val="2"/>
      <charset val="204"/>
      <scheme val="minor"/>
    </font>
    <font>
      <vertAlign val="subscript"/>
      <sz val="11"/>
      <color rgb="FF000000"/>
      <name val="Times New Roman"/>
      <family val="1"/>
      <charset val="204"/>
    </font>
    <font>
      <sz val="11"/>
      <color rgb="FF000000"/>
      <name val="Calibri"/>
      <family val="2"/>
      <charset val="204"/>
    </font>
    <font>
      <sz val="11"/>
      <color rgb="FFFFFFFF"/>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43" fontId="6" fillId="0" borderId="0" applyFont="0" applyFill="0" applyBorder="0" applyAlignment="0" applyProtection="0"/>
  </cellStyleXfs>
  <cellXfs count="67">
    <xf numFmtId="0" fontId="0" fillId="0" borderId="0" xfId="0"/>
    <xf numFmtId="0" fontId="1" fillId="0" borderId="0" xfId="0" applyFont="1"/>
    <xf numFmtId="0" fontId="0" fillId="2" borderId="1" xfId="0" applyFill="1" applyBorder="1"/>
    <xf numFmtId="0" fontId="4" fillId="0" borderId="1" xfId="0" applyFont="1" applyBorder="1"/>
    <xf numFmtId="0" fontId="4" fillId="0" borderId="0" xfId="0" applyFont="1"/>
    <xf numFmtId="0" fontId="5" fillId="0" borderId="0" xfId="0" applyFont="1"/>
    <xf numFmtId="8" fontId="4" fillId="0" borderId="0" xfId="0" applyNumberFormat="1" applyFont="1"/>
    <xf numFmtId="0" fontId="4" fillId="2" borderId="0" xfId="0" applyFont="1" applyFill="1"/>
    <xf numFmtId="0" fontId="1" fillId="3" borderId="0" xfId="0" applyFont="1" applyFill="1"/>
    <xf numFmtId="0" fontId="4" fillId="2" borderId="1" xfId="0" applyFont="1" applyFill="1" applyBorder="1"/>
    <xf numFmtId="9" fontId="0" fillId="0" borderId="0" xfId="0" applyNumberFormat="1"/>
    <xf numFmtId="9" fontId="0" fillId="2" borderId="1" xfId="0" applyNumberFormat="1" applyFill="1" applyBorder="1"/>
    <xf numFmtId="0" fontId="4" fillId="0" borderId="0" xfId="0" applyFont="1" applyAlignment="1">
      <alignment wrapText="1"/>
    </xf>
    <xf numFmtId="43" fontId="0" fillId="0" borderId="0" xfId="1" applyFont="1"/>
    <xf numFmtId="0" fontId="4" fillId="0" borderId="1" xfId="0" applyFont="1" applyBorder="1" applyAlignment="1">
      <alignment wrapText="1"/>
    </xf>
    <xf numFmtId="0" fontId="0" fillId="0" borderId="1" xfId="0" applyBorder="1"/>
    <xf numFmtId="43" fontId="0" fillId="2" borderId="1" xfId="1" applyFont="1" applyFill="1" applyBorder="1"/>
    <xf numFmtId="0" fontId="0" fillId="0" borderId="2" xfId="0" applyBorder="1"/>
    <xf numFmtId="8" fontId="0" fillId="0" borderId="0" xfId="0" applyNumberFormat="1"/>
    <xf numFmtId="2" fontId="0" fillId="2" borderId="1" xfId="0" applyNumberFormat="1" applyFill="1" applyBorder="1"/>
    <xf numFmtId="0" fontId="4" fillId="0" borderId="1" xfId="0" applyFont="1" applyFill="1" applyBorder="1"/>
    <xf numFmtId="8" fontId="0" fillId="2" borderId="1" xfId="0" applyNumberFormat="1" applyFill="1" applyBorder="1"/>
    <xf numFmtId="0" fontId="8" fillId="0" borderId="1" xfId="0" applyFont="1" applyFill="1" applyBorder="1" applyAlignment="1" applyProtection="1">
      <alignment horizontal="center"/>
    </xf>
    <xf numFmtId="0" fontId="8" fillId="0" borderId="1" xfId="0" applyFont="1" applyFill="1" applyBorder="1" applyAlignment="1" applyProtection="1">
      <alignment horizontal="center" wrapText="1"/>
    </xf>
    <xf numFmtId="49" fontId="9" fillId="0" borderId="1" xfId="0" applyNumberFormat="1" applyFont="1" applyFill="1" applyBorder="1" applyProtection="1"/>
    <xf numFmtId="4" fontId="0" fillId="0" borderId="1" xfId="0" applyNumberFormat="1" applyFill="1" applyBorder="1" applyProtection="1"/>
    <xf numFmtId="9" fontId="4" fillId="2" borderId="1" xfId="0" applyNumberFormat="1" applyFont="1" applyFill="1" applyBorder="1"/>
    <xf numFmtId="14" fontId="4" fillId="0" borderId="1" xfId="0" applyNumberFormat="1" applyFont="1" applyBorder="1"/>
    <xf numFmtId="9" fontId="4" fillId="0" borderId="0" xfId="0" applyNumberFormat="1" applyFont="1"/>
    <xf numFmtId="0" fontId="4" fillId="0" borderId="1" xfId="0" applyFont="1" applyFill="1" applyBorder="1" applyAlignment="1">
      <alignment wrapText="1"/>
    </xf>
    <xf numFmtId="10" fontId="4" fillId="2" borderId="1" xfId="0" applyNumberFormat="1" applyFont="1" applyFill="1" applyBorder="1"/>
    <xf numFmtId="2" fontId="4" fillId="2" borderId="0" xfId="0" applyNumberFormat="1" applyFont="1" applyFill="1"/>
    <xf numFmtId="0" fontId="0" fillId="0" borderId="0" xfId="0" applyFont="1"/>
    <xf numFmtId="0" fontId="10" fillId="0" borderId="8" xfId="0" applyFont="1" applyBorder="1" applyAlignment="1">
      <alignment horizontal="right" vertical="top" wrapText="1"/>
    </xf>
    <xf numFmtId="0" fontId="10" fillId="0" borderId="9" xfId="0" applyFont="1" applyBorder="1" applyAlignment="1">
      <alignment horizontal="justify" vertical="top" wrapText="1"/>
    </xf>
    <xf numFmtId="43" fontId="10" fillId="0" borderId="8" xfId="1" applyFont="1" applyBorder="1" applyAlignment="1">
      <alignment horizontal="right" vertical="top" wrapText="1"/>
    </xf>
    <xf numFmtId="43" fontId="10" fillId="2" borderId="8" xfId="1" applyFont="1" applyFill="1" applyBorder="1" applyAlignment="1">
      <alignment horizontal="right" vertical="top" wrapText="1"/>
    </xf>
    <xf numFmtId="0" fontId="10" fillId="2" borderId="8" xfId="0" applyFont="1" applyFill="1" applyBorder="1" applyAlignment="1">
      <alignment horizontal="justify" vertical="top" wrapText="1"/>
    </xf>
    <xf numFmtId="43" fontId="10" fillId="2" borderId="8" xfId="1" applyFont="1" applyFill="1" applyBorder="1" applyAlignment="1">
      <alignment horizontal="justify" vertical="top" wrapText="1"/>
    </xf>
    <xf numFmtId="0" fontId="0" fillId="2" borderId="1" xfId="0" applyFont="1" applyFill="1" applyBorder="1"/>
    <xf numFmtId="0" fontId="10" fillId="0" borderId="10" xfId="0" applyFont="1" applyBorder="1" applyAlignment="1">
      <alignment horizontal="center" wrapText="1" readingOrder="1"/>
    </xf>
    <xf numFmtId="0" fontId="10" fillId="0" borderId="10" xfId="0" applyFont="1" applyBorder="1" applyAlignment="1">
      <alignment horizontal="right" wrapText="1" readingOrder="1"/>
    </xf>
    <xf numFmtId="0" fontId="10" fillId="0" borderId="10" xfId="0" applyFont="1" applyBorder="1" applyAlignment="1">
      <alignment horizontal="left" wrapText="1" readingOrder="1"/>
    </xf>
    <xf numFmtId="2" fontId="10" fillId="0" borderId="10" xfId="0" applyNumberFormat="1" applyFont="1" applyBorder="1" applyAlignment="1">
      <alignment horizontal="right" wrapText="1" readingOrder="1"/>
    </xf>
    <xf numFmtId="0" fontId="10" fillId="4" borderId="10" xfId="0" applyFont="1" applyFill="1" applyBorder="1" applyAlignment="1">
      <alignment horizontal="left" wrapText="1" readingOrder="1"/>
    </xf>
    <xf numFmtId="8" fontId="10" fillId="4" borderId="10" xfId="0" applyNumberFormat="1" applyFont="1" applyFill="1" applyBorder="1" applyAlignment="1">
      <alignment horizontal="right" wrapText="1" readingOrder="1"/>
    </xf>
    <xf numFmtId="1" fontId="10" fillId="0" borderId="10" xfId="0" applyNumberFormat="1" applyFont="1" applyBorder="1" applyAlignment="1">
      <alignment horizontal="right" wrapText="1" readingOrder="1"/>
    </xf>
    <xf numFmtId="1" fontId="10" fillId="4" borderId="10" xfId="0" applyNumberFormat="1" applyFont="1" applyFill="1" applyBorder="1" applyAlignment="1">
      <alignment horizontal="right" wrapText="1" readingOrder="1"/>
    </xf>
    <xf numFmtId="2" fontId="10" fillId="2" borderId="10" xfId="0" applyNumberFormat="1" applyFont="1" applyFill="1" applyBorder="1" applyAlignment="1">
      <alignment horizontal="right" wrapText="1" readingOrder="1"/>
    </xf>
    <xf numFmtId="1" fontId="10" fillId="2" borderId="10" xfId="0" applyNumberFormat="1" applyFont="1" applyFill="1" applyBorder="1" applyAlignment="1">
      <alignment horizontal="right" wrapText="1" readingOrder="1"/>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center" wrapText="1"/>
    </xf>
    <xf numFmtId="0" fontId="7" fillId="0" borderId="0" xfId="0" applyFont="1" applyAlignment="1">
      <alignment horizontal="center" wrapText="1"/>
    </xf>
    <xf numFmtId="0" fontId="7" fillId="0" borderId="0" xfId="0" applyFont="1" applyAlignment="1">
      <alignment horizontal="center"/>
    </xf>
    <xf numFmtId="0" fontId="10" fillId="0" borderId="3" xfId="0" applyFont="1" applyBorder="1" applyAlignment="1">
      <alignment horizontal="justify" vertical="top" wrapText="1"/>
    </xf>
    <xf numFmtId="0" fontId="10" fillId="0" borderId="7" xfId="0" applyFont="1" applyBorder="1" applyAlignment="1">
      <alignment horizontal="justify" vertical="top" wrapText="1"/>
    </xf>
    <xf numFmtId="0" fontId="10" fillId="0" borderId="4"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0" fillId="0" borderId="0" xfId="0" applyFont="1" applyAlignment="1">
      <alignment horizontal="center" wrapText="1"/>
    </xf>
    <xf numFmtId="0" fontId="4" fillId="3" borderId="0" xfId="0" applyFont="1" applyFill="1" applyAlignment="1">
      <alignment horizontal="center"/>
    </xf>
    <xf numFmtId="0" fontId="4" fillId="3" borderId="0" xfId="0" applyFont="1" applyFill="1" applyAlignment="1">
      <alignment horizontal="center"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barChart>
        <c:barDir val="col"/>
        <c:grouping val="stacked"/>
        <c:ser>
          <c:idx val="0"/>
          <c:order val="0"/>
          <c:tx>
            <c:v>Погашение основной суммы долга</c:v>
          </c:tx>
          <c:cat>
            <c:strRef>
              <c:f>ФМ!$B$148:$B$267</c:f>
              <c:strCache>
                <c:ptCount val="120"/>
                <c:pt idx="0">
                  <c:v>01.2018</c:v>
                </c:pt>
                <c:pt idx="1">
                  <c:v>02.2018</c:v>
                </c:pt>
                <c:pt idx="2">
                  <c:v>03.2018</c:v>
                </c:pt>
                <c:pt idx="3">
                  <c:v>04.2018</c:v>
                </c:pt>
                <c:pt idx="4">
                  <c:v>05.2018</c:v>
                </c:pt>
                <c:pt idx="5">
                  <c:v>06.2018</c:v>
                </c:pt>
                <c:pt idx="6">
                  <c:v>07.2018</c:v>
                </c:pt>
                <c:pt idx="7">
                  <c:v>08.2018</c:v>
                </c:pt>
                <c:pt idx="8">
                  <c:v>09.2018</c:v>
                </c:pt>
                <c:pt idx="9">
                  <c:v>10.2018</c:v>
                </c:pt>
                <c:pt idx="10">
                  <c:v>11.2018</c:v>
                </c:pt>
                <c:pt idx="11">
                  <c:v>12.2018</c:v>
                </c:pt>
                <c:pt idx="12">
                  <c:v>01.2019</c:v>
                </c:pt>
                <c:pt idx="13">
                  <c:v>02.2019</c:v>
                </c:pt>
                <c:pt idx="14">
                  <c:v>03.2019</c:v>
                </c:pt>
                <c:pt idx="15">
                  <c:v>04.2019</c:v>
                </c:pt>
                <c:pt idx="16">
                  <c:v>05.2019</c:v>
                </c:pt>
                <c:pt idx="17">
                  <c:v>06.2019</c:v>
                </c:pt>
                <c:pt idx="18">
                  <c:v>07.2019</c:v>
                </c:pt>
                <c:pt idx="19">
                  <c:v>08.2019</c:v>
                </c:pt>
                <c:pt idx="20">
                  <c:v>09.2019</c:v>
                </c:pt>
                <c:pt idx="21">
                  <c:v>10.2019</c:v>
                </c:pt>
                <c:pt idx="22">
                  <c:v>11.2019</c:v>
                </c:pt>
                <c:pt idx="23">
                  <c:v>12.2019</c:v>
                </c:pt>
                <c:pt idx="24">
                  <c:v>01.2020</c:v>
                </c:pt>
                <c:pt idx="25">
                  <c:v>02.2020</c:v>
                </c:pt>
                <c:pt idx="26">
                  <c:v>03.2020</c:v>
                </c:pt>
                <c:pt idx="27">
                  <c:v>04.2020</c:v>
                </c:pt>
                <c:pt idx="28">
                  <c:v>05.2020</c:v>
                </c:pt>
                <c:pt idx="29">
                  <c:v>06.2020</c:v>
                </c:pt>
                <c:pt idx="30">
                  <c:v>07.2020</c:v>
                </c:pt>
                <c:pt idx="31">
                  <c:v>08.2020</c:v>
                </c:pt>
                <c:pt idx="32">
                  <c:v>01.2019</c:v>
                </c:pt>
                <c:pt idx="33">
                  <c:v>02.2019</c:v>
                </c:pt>
                <c:pt idx="34">
                  <c:v>03.2019</c:v>
                </c:pt>
                <c:pt idx="35">
                  <c:v>04.2019</c:v>
                </c:pt>
                <c:pt idx="36">
                  <c:v>05.2019</c:v>
                </c:pt>
                <c:pt idx="37">
                  <c:v>06.2019</c:v>
                </c:pt>
                <c:pt idx="38">
                  <c:v>07.2019</c:v>
                </c:pt>
                <c:pt idx="39">
                  <c:v>08.2019</c:v>
                </c:pt>
                <c:pt idx="40">
                  <c:v>09.2019</c:v>
                </c:pt>
                <c:pt idx="41">
                  <c:v>10.2019</c:v>
                </c:pt>
                <c:pt idx="42">
                  <c:v>11.2019</c:v>
                </c:pt>
                <c:pt idx="43">
                  <c:v>12.2019</c:v>
                </c:pt>
                <c:pt idx="44">
                  <c:v>01.2020</c:v>
                </c:pt>
                <c:pt idx="45">
                  <c:v>02.2020</c:v>
                </c:pt>
                <c:pt idx="46">
                  <c:v>03.2020</c:v>
                </c:pt>
                <c:pt idx="47">
                  <c:v>04.2020</c:v>
                </c:pt>
                <c:pt idx="48">
                  <c:v>05.2020</c:v>
                </c:pt>
                <c:pt idx="49">
                  <c:v>06.2020</c:v>
                </c:pt>
                <c:pt idx="50">
                  <c:v>07.2020</c:v>
                </c:pt>
                <c:pt idx="51">
                  <c:v>08.2020</c:v>
                </c:pt>
                <c:pt idx="52">
                  <c:v>09.2020</c:v>
                </c:pt>
                <c:pt idx="53">
                  <c:v>10.2020</c:v>
                </c:pt>
                <c:pt idx="54">
                  <c:v>11.2020</c:v>
                </c:pt>
                <c:pt idx="55">
                  <c:v>12.2020</c:v>
                </c:pt>
                <c:pt idx="56">
                  <c:v>01.2021</c:v>
                </c:pt>
                <c:pt idx="57">
                  <c:v>02.2021</c:v>
                </c:pt>
                <c:pt idx="58">
                  <c:v>03.2021</c:v>
                </c:pt>
                <c:pt idx="59">
                  <c:v>04.2021</c:v>
                </c:pt>
                <c:pt idx="60">
                  <c:v>05.2021</c:v>
                </c:pt>
                <c:pt idx="61">
                  <c:v>06.2021</c:v>
                </c:pt>
                <c:pt idx="62">
                  <c:v>07.2021</c:v>
                </c:pt>
                <c:pt idx="63">
                  <c:v>08.2021</c:v>
                </c:pt>
                <c:pt idx="64">
                  <c:v>01.2020</c:v>
                </c:pt>
                <c:pt idx="65">
                  <c:v>02.2020</c:v>
                </c:pt>
                <c:pt idx="66">
                  <c:v>03.2020</c:v>
                </c:pt>
                <c:pt idx="67">
                  <c:v>04.2020</c:v>
                </c:pt>
                <c:pt idx="68">
                  <c:v>05.2020</c:v>
                </c:pt>
                <c:pt idx="69">
                  <c:v>06.2020</c:v>
                </c:pt>
                <c:pt idx="70">
                  <c:v>07.2020</c:v>
                </c:pt>
                <c:pt idx="71">
                  <c:v>08.2020</c:v>
                </c:pt>
                <c:pt idx="72">
                  <c:v>09.2020</c:v>
                </c:pt>
                <c:pt idx="73">
                  <c:v>10.2020</c:v>
                </c:pt>
                <c:pt idx="74">
                  <c:v>11.2020</c:v>
                </c:pt>
                <c:pt idx="75">
                  <c:v>12.2020</c:v>
                </c:pt>
                <c:pt idx="76">
                  <c:v>01.2021</c:v>
                </c:pt>
                <c:pt idx="77">
                  <c:v>02.2021</c:v>
                </c:pt>
                <c:pt idx="78">
                  <c:v>03.2021</c:v>
                </c:pt>
                <c:pt idx="79">
                  <c:v>04.2021</c:v>
                </c:pt>
                <c:pt idx="80">
                  <c:v>05.2021</c:v>
                </c:pt>
                <c:pt idx="81">
                  <c:v>06.2021</c:v>
                </c:pt>
                <c:pt idx="82">
                  <c:v>07.2021</c:v>
                </c:pt>
                <c:pt idx="83">
                  <c:v>08.2021</c:v>
                </c:pt>
                <c:pt idx="84">
                  <c:v>09.2021</c:v>
                </c:pt>
                <c:pt idx="85">
                  <c:v>10.2021</c:v>
                </c:pt>
                <c:pt idx="86">
                  <c:v>11.2021</c:v>
                </c:pt>
                <c:pt idx="87">
                  <c:v>12.2021</c:v>
                </c:pt>
                <c:pt idx="88">
                  <c:v>01.2022</c:v>
                </c:pt>
                <c:pt idx="89">
                  <c:v>02.2022</c:v>
                </c:pt>
                <c:pt idx="90">
                  <c:v>03.2022</c:v>
                </c:pt>
                <c:pt idx="91">
                  <c:v>04.2022</c:v>
                </c:pt>
                <c:pt idx="92">
                  <c:v>05.2022</c:v>
                </c:pt>
                <c:pt idx="93">
                  <c:v>06.2022</c:v>
                </c:pt>
                <c:pt idx="94">
                  <c:v>07.2022</c:v>
                </c:pt>
                <c:pt idx="95">
                  <c:v>08.2022</c:v>
                </c:pt>
                <c:pt idx="96">
                  <c:v>01.2021</c:v>
                </c:pt>
                <c:pt idx="97">
                  <c:v>02.2021</c:v>
                </c:pt>
                <c:pt idx="98">
                  <c:v>03.2021</c:v>
                </c:pt>
                <c:pt idx="99">
                  <c:v>04.2021</c:v>
                </c:pt>
                <c:pt idx="100">
                  <c:v>05.2021</c:v>
                </c:pt>
                <c:pt idx="101">
                  <c:v>06.2021</c:v>
                </c:pt>
                <c:pt idx="102">
                  <c:v>07.2021</c:v>
                </c:pt>
                <c:pt idx="103">
                  <c:v>08.2021</c:v>
                </c:pt>
                <c:pt idx="104">
                  <c:v>09.2021</c:v>
                </c:pt>
                <c:pt idx="105">
                  <c:v>10.2021</c:v>
                </c:pt>
                <c:pt idx="106">
                  <c:v>11.2021</c:v>
                </c:pt>
                <c:pt idx="107">
                  <c:v>12.2021</c:v>
                </c:pt>
                <c:pt idx="108">
                  <c:v>01.2022</c:v>
                </c:pt>
                <c:pt idx="109">
                  <c:v>02.2022</c:v>
                </c:pt>
                <c:pt idx="110">
                  <c:v>03.2022</c:v>
                </c:pt>
                <c:pt idx="111">
                  <c:v>04.2022</c:v>
                </c:pt>
                <c:pt idx="112">
                  <c:v>05.2022</c:v>
                </c:pt>
                <c:pt idx="113">
                  <c:v>06.2022</c:v>
                </c:pt>
                <c:pt idx="114">
                  <c:v>07.2022</c:v>
                </c:pt>
                <c:pt idx="115">
                  <c:v>08.2022</c:v>
                </c:pt>
                <c:pt idx="116">
                  <c:v>09.2022</c:v>
                </c:pt>
                <c:pt idx="117">
                  <c:v>10.2022</c:v>
                </c:pt>
                <c:pt idx="118">
                  <c:v>11.2022</c:v>
                </c:pt>
                <c:pt idx="119">
                  <c:v>12.2022</c:v>
                </c:pt>
              </c:strCache>
            </c:strRef>
          </c:cat>
          <c:val>
            <c:numRef>
              <c:f>ФМ!$C$149:$C$267</c:f>
              <c:numCache>
                <c:formatCode>#,##0.00</c:formatCode>
                <c:ptCount val="119"/>
                <c:pt idx="0">
                  <c:v>-995.65</c:v>
                </c:pt>
              </c:numCache>
            </c:numRef>
          </c:val>
        </c:ser>
        <c:ser>
          <c:idx val="1"/>
          <c:order val="1"/>
          <c:tx>
            <c:v>Погашение процентов</c:v>
          </c:tx>
          <c:cat>
            <c:strRef>
              <c:f>ФМ!$B$148:$B$267</c:f>
              <c:strCache>
                <c:ptCount val="120"/>
                <c:pt idx="0">
                  <c:v>01.2018</c:v>
                </c:pt>
                <c:pt idx="1">
                  <c:v>02.2018</c:v>
                </c:pt>
                <c:pt idx="2">
                  <c:v>03.2018</c:v>
                </c:pt>
                <c:pt idx="3">
                  <c:v>04.2018</c:v>
                </c:pt>
                <c:pt idx="4">
                  <c:v>05.2018</c:v>
                </c:pt>
                <c:pt idx="5">
                  <c:v>06.2018</c:v>
                </c:pt>
                <c:pt idx="6">
                  <c:v>07.2018</c:v>
                </c:pt>
                <c:pt idx="7">
                  <c:v>08.2018</c:v>
                </c:pt>
                <c:pt idx="8">
                  <c:v>09.2018</c:v>
                </c:pt>
                <c:pt idx="9">
                  <c:v>10.2018</c:v>
                </c:pt>
                <c:pt idx="10">
                  <c:v>11.2018</c:v>
                </c:pt>
                <c:pt idx="11">
                  <c:v>12.2018</c:v>
                </c:pt>
                <c:pt idx="12">
                  <c:v>01.2019</c:v>
                </c:pt>
                <c:pt idx="13">
                  <c:v>02.2019</c:v>
                </c:pt>
                <c:pt idx="14">
                  <c:v>03.2019</c:v>
                </c:pt>
                <c:pt idx="15">
                  <c:v>04.2019</c:v>
                </c:pt>
                <c:pt idx="16">
                  <c:v>05.2019</c:v>
                </c:pt>
                <c:pt idx="17">
                  <c:v>06.2019</c:v>
                </c:pt>
                <c:pt idx="18">
                  <c:v>07.2019</c:v>
                </c:pt>
                <c:pt idx="19">
                  <c:v>08.2019</c:v>
                </c:pt>
                <c:pt idx="20">
                  <c:v>09.2019</c:v>
                </c:pt>
                <c:pt idx="21">
                  <c:v>10.2019</c:v>
                </c:pt>
                <c:pt idx="22">
                  <c:v>11.2019</c:v>
                </c:pt>
                <c:pt idx="23">
                  <c:v>12.2019</c:v>
                </c:pt>
                <c:pt idx="24">
                  <c:v>01.2020</c:v>
                </c:pt>
                <c:pt idx="25">
                  <c:v>02.2020</c:v>
                </c:pt>
                <c:pt idx="26">
                  <c:v>03.2020</c:v>
                </c:pt>
                <c:pt idx="27">
                  <c:v>04.2020</c:v>
                </c:pt>
                <c:pt idx="28">
                  <c:v>05.2020</c:v>
                </c:pt>
                <c:pt idx="29">
                  <c:v>06.2020</c:v>
                </c:pt>
                <c:pt idx="30">
                  <c:v>07.2020</c:v>
                </c:pt>
                <c:pt idx="31">
                  <c:v>08.2020</c:v>
                </c:pt>
                <c:pt idx="32">
                  <c:v>01.2019</c:v>
                </c:pt>
                <c:pt idx="33">
                  <c:v>02.2019</c:v>
                </c:pt>
                <c:pt idx="34">
                  <c:v>03.2019</c:v>
                </c:pt>
                <c:pt idx="35">
                  <c:v>04.2019</c:v>
                </c:pt>
                <c:pt idx="36">
                  <c:v>05.2019</c:v>
                </c:pt>
                <c:pt idx="37">
                  <c:v>06.2019</c:v>
                </c:pt>
                <c:pt idx="38">
                  <c:v>07.2019</c:v>
                </c:pt>
                <c:pt idx="39">
                  <c:v>08.2019</c:v>
                </c:pt>
                <c:pt idx="40">
                  <c:v>09.2019</c:v>
                </c:pt>
                <c:pt idx="41">
                  <c:v>10.2019</c:v>
                </c:pt>
                <c:pt idx="42">
                  <c:v>11.2019</c:v>
                </c:pt>
                <c:pt idx="43">
                  <c:v>12.2019</c:v>
                </c:pt>
                <c:pt idx="44">
                  <c:v>01.2020</c:v>
                </c:pt>
                <c:pt idx="45">
                  <c:v>02.2020</c:v>
                </c:pt>
                <c:pt idx="46">
                  <c:v>03.2020</c:v>
                </c:pt>
                <c:pt idx="47">
                  <c:v>04.2020</c:v>
                </c:pt>
                <c:pt idx="48">
                  <c:v>05.2020</c:v>
                </c:pt>
                <c:pt idx="49">
                  <c:v>06.2020</c:v>
                </c:pt>
                <c:pt idx="50">
                  <c:v>07.2020</c:v>
                </c:pt>
                <c:pt idx="51">
                  <c:v>08.2020</c:v>
                </c:pt>
                <c:pt idx="52">
                  <c:v>09.2020</c:v>
                </c:pt>
                <c:pt idx="53">
                  <c:v>10.2020</c:v>
                </c:pt>
                <c:pt idx="54">
                  <c:v>11.2020</c:v>
                </c:pt>
                <c:pt idx="55">
                  <c:v>12.2020</c:v>
                </c:pt>
                <c:pt idx="56">
                  <c:v>01.2021</c:v>
                </c:pt>
                <c:pt idx="57">
                  <c:v>02.2021</c:v>
                </c:pt>
                <c:pt idx="58">
                  <c:v>03.2021</c:v>
                </c:pt>
                <c:pt idx="59">
                  <c:v>04.2021</c:v>
                </c:pt>
                <c:pt idx="60">
                  <c:v>05.2021</c:v>
                </c:pt>
                <c:pt idx="61">
                  <c:v>06.2021</c:v>
                </c:pt>
                <c:pt idx="62">
                  <c:v>07.2021</c:v>
                </c:pt>
                <c:pt idx="63">
                  <c:v>08.2021</c:v>
                </c:pt>
                <c:pt idx="64">
                  <c:v>01.2020</c:v>
                </c:pt>
                <c:pt idx="65">
                  <c:v>02.2020</c:v>
                </c:pt>
                <c:pt idx="66">
                  <c:v>03.2020</c:v>
                </c:pt>
                <c:pt idx="67">
                  <c:v>04.2020</c:v>
                </c:pt>
                <c:pt idx="68">
                  <c:v>05.2020</c:v>
                </c:pt>
                <c:pt idx="69">
                  <c:v>06.2020</c:v>
                </c:pt>
                <c:pt idx="70">
                  <c:v>07.2020</c:v>
                </c:pt>
                <c:pt idx="71">
                  <c:v>08.2020</c:v>
                </c:pt>
                <c:pt idx="72">
                  <c:v>09.2020</c:v>
                </c:pt>
                <c:pt idx="73">
                  <c:v>10.2020</c:v>
                </c:pt>
                <c:pt idx="74">
                  <c:v>11.2020</c:v>
                </c:pt>
                <c:pt idx="75">
                  <c:v>12.2020</c:v>
                </c:pt>
                <c:pt idx="76">
                  <c:v>01.2021</c:v>
                </c:pt>
                <c:pt idx="77">
                  <c:v>02.2021</c:v>
                </c:pt>
                <c:pt idx="78">
                  <c:v>03.2021</c:v>
                </c:pt>
                <c:pt idx="79">
                  <c:v>04.2021</c:v>
                </c:pt>
                <c:pt idx="80">
                  <c:v>05.2021</c:v>
                </c:pt>
                <c:pt idx="81">
                  <c:v>06.2021</c:v>
                </c:pt>
                <c:pt idx="82">
                  <c:v>07.2021</c:v>
                </c:pt>
                <c:pt idx="83">
                  <c:v>08.2021</c:v>
                </c:pt>
                <c:pt idx="84">
                  <c:v>09.2021</c:v>
                </c:pt>
                <c:pt idx="85">
                  <c:v>10.2021</c:v>
                </c:pt>
                <c:pt idx="86">
                  <c:v>11.2021</c:v>
                </c:pt>
                <c:pt idx="87">
                  <c:v>12.2021</c:v>
                </c:pt>
                <c:pt idx="88">
                  <c:v>01.2022</c:v>
                </c:pt>
                <c:pt idx="89">
                  <c:v>02.2022</c:v>
                </c:pt>
                <c:pt idx="90">
                  <c:v>03.2022</c:v>
                </c:pt>
                <c:pt idx="91">
                  <c:v>04.2022</c:v>
                </c:pt>
                <c:pt idx="92">
                  <c:v>05.2022</c:v>
                </c:pt>
                <c:pt idx="93">
                  <c:v>06.2022</c:v>
                </c:pt>
                <c:pt idx="94">
                  <c:v>07.2022</c:v>
                </c:pt>
                <c:pt idx="95">
                  <c:v>08.2022</c:v>
                </c:pt>
                <c:pt idx="96">
                  <c:v>01.2021</c:v>
                </c:pt>
                <c:pt idx="97">
                  <c:v>02.2021</c:v>
                </c:pt>
                <c:pt idx="98">
                  <c:v>03.2021</c:v>
                </c:pt>
                <c:pt idx="99">
                  <c:v>04.2021</c:v>
                </c:pt>
                <c:pt idx="100">
                  <c:v>05.2021</c:v>
                </c:pt>
                <c:pt idx="101">
                  <c:v>06.2021</c:v>
                </c:pt>
                <c:pt idx="102">
                  <c:v>07.2021</c:v>
                </c:pt>
                <c:pt idx="103">
                  <c:v>08.2021</c:v>
                </c:pt>
                <c:pt idx="104">
                  <c:v>09.2021</c:v>
                </c:pt>
                <c:pt idx="105">
                  <c:v>10.2021</c:v>
                </c:pt>
                <c:pt idx="106">
                  <c:v>11.2021</c:v>
                </c:pt>
                <c:pt idx="107">
                  <c:v>12.2021</c:v>
                </c:pt>
                <c:pt idx="108">
                  <c:v>01.2022</c:v>
                </c:pt>
                <c:pt idx="109">
                  <c:v>02.2022</c:v>
                </c:pt>
                <c:pt idx="110">
                  <c:v>03.2022</c:v>
                </c:pt>
                <c:pt idx="111">
                  <c:v>04.2022</c:v>
                </c:pt>
                <c:pt idx="112">
                  <c:v>05.2022</c:v>
                </c:pt>
                <c:pt idx="113">
                  <c:v>06.2022</c:v>
                </c:pt>
                <c:pt idx="114">
                  <c:v>07.2022</c:v>
                </c:pt>
                <c:pt idx="115">
                  <c:v>08.2022</c:v>
                </c:pt>
                <c:pt idx="116">
                  <c:v>09.2022</c:v>
                </c:pt>
                <c:pt idx="117">
                  <c:v>10.2022</c:v>
                </c:pt>
                <c:pt idx="118">
                  <c:v>11.2022</c:v>
                </c:pt>
                <c:pt idx="119">
                  <c:v>12.2022</c:v>
                </c:pt>
              </c:strCache>
            </c:strRef>
          </c:cat>
          <c:val>
            <c:numRef>
              <c:f>ФМ!$D$148:$D$267</c:f>
              <c:numCache>
                <c:formatCode>#,##0.00</c:formatCode>
                <c:ptCount val="120"/>
                <c:pt idx="0" formatCode="General">
                  <c:v>0</c:v>
                </c:pt>
                <c:pt idx="1">
                  <c:v>995.65</c:v>
                </c:pt>
              </c:numCache>
            </c:numRef>
          </c:val>
        </c:ser>
        <c:overlap val="100"/>
        <c:axId val="82862464"/>
        <c:axId val="82864000"/>
      </c:barChart>
      <c:catAx>
        <c:axId val="82862464"/>
        <c:scaling>
          <c:orientation val="minMax"/>
        </c:scaling>
        <c:axPos val="b"/>
        <c:tickLblPos val="nextTo"/>
        <c:crossAx val="82864000"/>
        <c:crosses val="autoZero"/>
        <c:auto val="1"/>
        <c:lblAlgn val="ctr"/>
        <c:lblOffset val="100"/>
      </c:catAx>
      <c:valAx>
        <c:axId val="82864000"/>
        <c:scaling>
          <c:orientation val="minMax"/>
        </c:scaling>
        <c:axPos val="l"/>
        <c:majorGridlines/>
        <c:numFmt formatCode="#,##0.00" sourceLinked="1"/>
        <c:tickLblPos val="nextTo"/>
        <c:crossAx val="82862464"/>
        <c:crosses val="autoZero"/>
        <c:crossBetween val="between"/>
      </c:valAx>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layout/>
    </c:title>
    <c:plotArea>
      <c:layout/>
      <c:lineChart>
        <c:grouping val="standard"/>
        <c:ser>
          <c:idx val="0"/>
          <c:order val="0"/>
          <c:tx>
            <c:strRef>
              <c:f>ИП!$B$28</c:f>
              <c:strCache>
                <c:ptCount val="1"/>
                <c:pt idx="0">
                  <c:v>Дисконтированный денежный поток нарастающим итогом</c:v>
                </c:pt>
              </c:strCache>
            </c:strRef>
          </c:tx>
          <c:cat>
            <c:numRef>
              <c:f>ИП!$C$15:$H$15</c:f>
              <c:numCache>
                <c:formatCode>General</c:formatCode>
                <c:ptCount val="6"/>
                <c:pt idx="0">
                  <c:v>0</c:v>
                </c:pt>
                <c:pt idx="1">
                  <c:v>1</c:v>
                </c:pt>
                <c:pt idx="2">
                  <c:v>2</c:v>
                </c:pt>
                <c:pt idx="3">
                  <c:v>3</c:v>
                </c:pt>
                <c:pt idx="4">
                  <c:v>4</c:v>
                </c:pt>
                <c:pt idx="5">
                  <c:v>5</c:v>
                </c:pt>
              </c:numCache>
            </c:numRef>
          </c:cat>
          <c:val>
            <c:numRef>
              <c:f>ИП!$C$28:$H$28</c:f>
              <c:numCache>
                <c:formatCode>_-* #,##0.00_р_._-;\-* #,##0.00_р_._-;_-* "-"??_р_._-;_-@_-</c:formatCode>
                <c:ptCount val="6"/>
              </c:numCache>
            </c:numRef>
          </c:val>
        </c:ser>
        <c:marker val="1"/>
        <c:axId val="82710528"/>
        <c:axId val="82712064"/>
      </c:lineChart>
      <c:catAx>
        <c:axId val="82710528"/>
        <c:scaling>
          <c:orientation val="minMax"/>
        </c:scaling>
        <c:axPos val="b"/>
        <c:numFmt formatCode="General" sourceLinked="1"/>
        <c:tickLblPos val="nextTo"/>
        <c:crossAx val="82712064"/>
        <c:crosses val="autoZero"/>
        <c:auto val="1"/>
        <c:lblAlgn val="ctr"/>
        <c:lblOffset val="100"/>
      </c:catAx>
      <c:valAx>
        <c:axId val="82712064"/>
        <c:scaling>
          <c:orientation val="minMax"/>
        </c:scaling>
        <c:axPos val="l"/>
        <c:majorGridlines/>
        <c:numFmt formatCode="_-* #,##0.00_р_._-;\-* #,##0.00_р_._-;_-* &quot;-&quot;??_р_._-;_-@_-" sourceLinked="1"/>
        <c:tickLblPos val="nextTo"/>
        <c:crossAx val="82710528"/>
        <c:crosses val="autoZero"/>
        <c:crossBetween val="midCat"/>
      </c:valAx>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5</xdr:col>
      <xdr:colOff>228600</xdr:colOff>
      <xdr:row>147</xdr:row>
      <xdr:rowOff>144780</xdr:rowOff>
    </xdr:from>
    <xdr:to>
      <xdr:col>10</xdr:col>
      <xdr:colOff>297180</xdr:colOff>
      <xdr:row>161</xdr:row>
      <xdr:rowOff>144780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342900</xdr:colOff>
      <xdr:row>30</xdr:row>
      <xdr:rowOff>76200</xdr:rowOff>
    </xdr:from>
    <xdr:to>
      <xdr:col>10</xdr:col>
      <xdr:colOff>312420</xdr:colOff>
      <xdr:row>45</xdr:row>
      <xdr:rowOff>76200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6.bin"/><Relationship Id="rId3" Type="http://schemas.openxmlformats.org/officeDocument/2006/relationships/oleObject" Target="../embeddings/oleObject1.bin"/><Relationship Id="rId7" Type="http://schemas.openxmlformats.org/officeDocument/2006/relationships/oleObject" Target="../embeddings/oleObject5.bin"/><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oleObject" Target="../embeddings/oleObject4.bin"/><Relationship Id="rId5" Type="http://schemas.openxmlformats.org/officeDocument/2006/relationships/oleObject" Target="../embeddings/oleObject3.bin"/><Relationship Id="rId4" Type="http://schemas.openxmlformats.org/officeDocument/2006/relationships/oleObject" Target="../embeddings/oleObject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2:K267"/>
  <sheetViews>
    <sheetView tabSelected="1" zoomScale="75" zoomScaleNormal="75" workbookViewId="0">
      <selection activeCell="E160" sqref="E160"/>
    </sheetView>
  </sheetViews>
  <sheetFormatPr defaultRowHeight="15"/>
  <cols>
    <col min="2" max="2" width="30.140625" customWidth="1"/>
    <col min="3" max="3" width="14.28515625" bestFit="1" customWidth="1"/>
    <col min="4" max="4" width="16.42578125" customWidth="1"/>
    <col min="5" max="5" width="19" customWidth="1"/>
    <col min="7" max="7" width="26.85546875" customWidth="1"/>
    <col min="9" max="9" width="12.140625" bestFit="1" customWidth="1"/>
  </cols>
  <sheetData>
    <row r="2" spans="1:11">
      <c r="C2" s="50" t="s">
        <v>0</v>
      </c>
      <c r="D2" s="51"/>
      <c r="E2" s="51"/>
      <c r="F2" s="51"/>
      <c r="G2" s="51"/>
      <c r="H2" s="51"/>
      <c r="I2" s="51"/>
      <c r="J2" s="51"/>
    </row>
    <row r="3" spans="1:11">
      <c r="C3" s="51"/>
      <c r="D3" s="51"/>
      <c r="E3" s="51"/>
      <c r="F3" s="51"/>
      <c r="G3" s="51"/>
      <c r="H3" s="51"/>
      <c r="I3" s="51"/>
      <c r="J3" s="51"/>
    </row>
    <row r="5" spans="1:11">
      <c r="A5" s="8" t="s">
        <v>2</v>
      </c>
      <c r="C5" s="52" t="s">
        <v>1</v>
      </c>
      <c r="D5" s="52"/>
      <c r="E5" s="52"/>
      <c r="F5" s="52"/>
      <c r="G5" s="52"/>
      <c r="H5" s="52"/>
      <c r="I5" s="52"/>
      <c r="J5" s="52"/>
      <c r="K5" s="52"/>
    </row>
    <row r="6" spans="1:11">
      <c r="C6" s="52"/>
      <c r="D6" s="52"/>
      <c r="E6" s="52"/>
      <c r="F6" s="52"/>
      <c r="G6" s="52"/>
      <c r="H6" s="52"/>
      <c r="I6" s="52"/>
      <c r="J6" s="52"/>
      <c r="K6" s="52"/>
    </row>
    <row r="7" spans="1:11">
      <c r="C7" s="52"/>
      <c r="D7" s="52"/>
      <c r="E7" s="52"/>
      <c r="F7" s="52"/>
      <c r="G7" s="52"/>
      <c r="H7" s="52"/>
      <c r="I7" s="52"/>
      <c r="J7" s="52"/>
      <c r="K7" s="52"/>
    </row>
    <row r="9" spans="1:11">
      <c r="C9" s="1" t="s">
        <v>3</v>
      </c>
      <c r="G9" s="1" t="s">
        <v>4</v>
      </c>
    </row>
    <row r="14" spans="1:11" ht="14.45" customHeight="1">
      <c r="B14" s="3" t="s">
        <v>5</v>
      </c>
      <c r="C14" s="2"/>
    </row>
    <row r="15" spans="1:11" ht="14.45" customHeight="1">
      <c r="B15" s="3" t="s">
        <v>6</v>
      </c>
      <c r="C15" s="2"/>
    </row>
    <row r="16" spans="1:11" ht="14.45" customHeight="1">
      <c r="B16" s="3" t="s">
        <v>7</v>
      </c>
      <c r="C16" s="2"/>
    </row>
    <row r="18" spans="1:11" ht="30">
      <c r="A18" s="4" t="s">
        <v>10</v>
      </c>
      <c r="B18" s="12" t="s">
        <v>21</v>
      </c>
      <c r="C18" s="7"/>
      <c r="D18" s="4"/>
      <c r="E18" s="4"/>
      <c r="F18" s="4"/>
      <c r="G18" s="7"/>
      <c r="H18" s="4"/>
      <c r="I18" s="4"/>
      <c r="J18" s="4"/>
      <c r="K18" s="4"/>
    </row>
    <row r="19" spans="1:11">
      <c r="A19" s="4"/>
      <c r="B19" s="4"/>
      <c r="C19" s="4"/>
      <c r="D19" s="4"/>
      <c r="E19" s="4"/>
      <c r="F19" s="4"/>
      <c r="G19" s="4"/>
      <c r="H19" s="4"/>
      <c r="I19" s="4"/>
      <c r="J19" s="4"/>
      <c r="K19" s="4"/>
    </row>
    <row r="20" spans="1:11">
      <c r="A20" s="4" t="s">
        <v>11</v>
      </c>
      <c r="B20" s="5" t="s">
        <v>8</v>
      </c>
      <c r="C20" s="4"/>
      <c r="D20" s="4"/>
      <c r="E20" s="4"/>
      <c r="F20" s="4"/>
      <c r="G20" s="4"/>
      <c r="H20" s="4"/>
      <c r="I20" s="4"/>
      <c r="J20" s="4"/>
      <c r="K20" s="4"/>
    </row>
    <row r="21" spans="1:11" ht="20.45" customHeight="1">
      <c r="A21" s="55" t="s">
        <v>12</v>
      </c>
      <c r="B21" s="55"/>
      <c r="C21" s="4"/>
      <c r="D21" s="4"/>
      <c r="E21" s="4"/>
      <c r="F21" s="4"/>
      <c r="G21" s="4"/>
      <c r="H21" s="4"/>
      <c r="I21" s="4"/>
      <c r="J21" s="4"/>
      <c r="K21" s="4"/>
    </row>
    <row r="22" spans="1:11" ht="31.15" customHeight="1">
      <c r="A22" s="4"/>
      <c r="B22" s="53" t="s">
        <v>9</v>
      </c>
      <c r="C22" s="54"/>
      <c r="D22" s="54"/>
      <c r="E22" s="54"/>
      <c r="F22" s="54"/>
      <c r="G22" s="54"/>
      <c r="H22" s="54"/>
      <c r="I22" s="54"/>
      <c r="J22" s="54"/>
      <c r="K22" s="54"/>
    </row>
    <row r="23" spans="1:11">
      <c r="A23" s="4"/>
      <c r="B23" s="54"/>
      <c r="C23" s="54"/>
      <c r="D23" s="54"/>
      <c r="E23" s="54"/>
      <c r="F23" s="54"/>
      <c r="G23" s="54"/>
      <c r="H23" s="54"/>
      <c r="I23" s="54"/>
      <c r="J23" s="54"/>
      <c r="K23" s="54"/>
    </row>
    <row r="24" spans="1:11">
      <c r="A24" s="4"/>
      <c r="B24" s="54"/>
      <c r="C24" s="54"/>
      <c r="D24" s="54"/>
      <c r="E24" s="54"/>
      <c r="F24" s="54"/>
      <c r="G24" s="54"/>
      <c r="H24" s="54"/>
      <c r="I24" s="54"/>
      <c r="J24" s="54"/>
      <c r="K24" s="54"/>
    </row>
    <row r="25" spans="1:11">
      <c r="A25" s="4"/>
      <c r="B25" s="54"/>
      <c r="C25" s="54"/>
      <c r="D25" s="54"/>
      <c r="E25" s="54"/>
      <c r="F25" s="54"/>
      <c r="G25" s="54"/>
      <c r="H25" s="54"/>
      <c r="I25" s="54"/>
      <c r="J25" s="54"/>
      <c r="K25" s="54"/>
    </row>
    <row r="26" spans="1:11">
      <c r="A26" s="4"/>
      <c r="B26" s="54"/>
      <c r="C26" s="54"/>
      <c r="D26" s="54"/>
      <c r="E26" s="54"/>
      <c r="F26" s="54"/>
      <c r="G26" s="54"/>
      <c r="H26" s="54"/>
      <c r="I26" s="54"/>
      <c r="J26" s="54"/>
      <c r="K26" s="54"/>
    </row>
    <row r="27" spans="1:11">
      <c r="A27" s="4"/>
      <c r="B27" s="54"/>
      <c r="C27" s="54"/>
      <c r="D27" s="54"/>
      <c r="E27" s="54"/>
      <c r="F27" s="54"/>
      <c r="G27" s="54"/>
      <c r="H27" s="54"/>
      <c r="I27" s="54"/>
      <c r="J27" s="54"/>
      <c r="K27" s="54"/>
    </row>
    <row r="28" spans="1:11">
      <c r="A28" s="4"/>
      <c r="B28" s="54"/>
      <c r="C28" s="54"/>
      <c r="D28" s="54"/>
      <c r="E28" s="54"/>
      <c r="F28" s="54"/>
      <c r="G28" s="54"/>
      <c r="H28" s="54"/>
      <c r="I28" s="54"/>
      <c r="J28" s="54"/>
      <c r="K28" s="54"/>
    </row>
    <row r="29" spans="1:11">
      <c r="A29" s="4"/>
      <c r="B29" s="54"/>
      <c r="C29" s="54"/>
      <c r="D29" s="54"/>
      <c r="E29" s="54"/>
      <c r="F29" s="54"/>
      <c r="G29" s="54"/>
      <c r="H29" s="54"/>
      <c r="I29" s="54"/>
      <c r="J29" s="54"/>
      <c r="K29" s="54"/>
    </row>
    <row r="30" spans="1:11">
      <c r="A30" s="4"/>
      <c r="B30" s="54"/>
      <c r="C30" s="54"/>
      <c r="D30" s="54"/>
      <c r="E30" s="54"/>
      <c r="F30" s="54"/>
      <c r="G30" s="54"/>
      <c r="H30" s="54"/>
      <c r="I30" s="54"/>
      <c r="J30" s="54"/>
      <c r="K30" s="54"/>
    </row>
    <row r="31" spans="1:11">
      <c r="A31" s="4"/>
      <c r="B31" s="54"/>
      <c r="C31" s="54"/>
      <c r="D31" s="54"/>
      <c r="E31" s="54"/>
      <c r="F31" s="54"/>
      <c r="G31" s="54"/>
      <c r="H31" s="54"/>
      <c r="I31" s="54"/>
      <c r="J31" s="54"/>
      <c r="K31" s="54"/>
    </row>
    <row r="32" spans="1:11">
      <c r="A32" s="4"/>
      <c r="B32" s="54"/>
      <c r="C32" s="54"/>
      <c r="D32" s="54"/>
      <c r="E32" s="54"/>
      <c r="F32" s="54"/>
      <c r="G32" s="54"/>
      <c r="H32" s="54"/>
      <c r="I32" s="54"/>
      <c r="J32" s="54"/>
      <c r="K32" s="54"/>
    </row>
    <row r="33" spans="1:11">
      <c r="A33" s="4"/>
      <c r="B33" s="54"/>
      <c r="C33" s="54"/>
      <c r="D33" s="54"/>
      <c r="E33" s="54"/>
      <c r="F33" s="54"/>
      <c r="G33" s="54"/>
      <c r="H33" s="54"/>
      <c r="I33" s="54"/>
      <c r="J33" s="54"/>
      <c r="K33" s="54"/>
    </row>
    <row r="34" spans="1:11">
      <c r="A34" s="4"/>
      <c r="B34" s="54"/>
      <c r="C34" s="54"/>
      <c r="D34" s="54"/>
      <c r="E34" s="54"/>
      <c r="F34" s="54"/>
      <c r="G34" s="54"/>
      <c r="H34" s="54"/>
      <c r="I34" s="54"/>
      <c r="J34" s="54"/>
      <c r="K34" s="54"/>
    </row>
    <row r="35" spans="1:11">
      <c r="A35" s="4"/>
      <c r="B35" s="54"/>
      <c r="C35" s="54"/>
      <c r="D35" s="54"/>
      <c r="E35" s="54"/>
      <c r="F35" s="54"/>
      <c r="G35" s="54"/>
      <c r="H35" s="54"/>
      <c r="I35" s="54"/>
      <c r="J35" s="54"/>
      <c r="K35" s="54"/>
    </row>
    <row r="36" spans="1:11">
      <c r="A36" s="4"/>
      <c r="B36" s="4"/>
      <c r="C36" s="4"/>
      <c r="D36" s="4"/>
      <c r="E36" s="4"/>
      <c r="F36" s="4"/>
      <c r="G36" s="4"/>
      <c r="H36" s="4"/>
      <c r="I36" s="4"/>
      <c r="J36" s="4"/>
      <c r="K36" s="4"/>
    </row>
    <row r="37" spans="1:11">
      <c r="A37" s="4"/>
      <c r="B37" s="4"/>
      <c r="C37" s="4"/>
      <c r="D37" s="3" t="s">
        <v>14</v>
      </c>
      <c r="E37" s="9"/>
      <c r="F37" s="4"/>
      <c r="G37" s="6">
        <f>FV(C14,C15,0,-C16)</f>
        <v>0</v>
      </c>
      <c r="H37" s="4"/>
      <c r="I37" s="4"/>
      <c r="J37" s="4"/>
      <c r="K37" s="4"/>
    </row>
    <row r="38" spans="1:11">
      <c r="A38" s="4"/>
      <c r="B38" s="4"/>
      <c r="C38" s="4"/>
      <c r="D38" s="3" t="s">
        <v>15</v>
      </c>
      <c r="E38" s="9"/>
      <c r="F38" s="4"/>
      <c r="G38" s="5" t="s">
        <v>13</v>
      </c>
      <c r="H38" s="7"/>
      <c r="I38" s="6">
        <f>FV(C14,C15,,-C16)</f>
        <v>0</v>
      </c>
      <c r="J38" s="4"/>
      <c r="K38" s="4"/>
    </row>
    <row r="39" spans="1:11">
      <c r="A39" s="4"/>
      <c r="B39" s="4"/>
      <c r="C39" s="4"/>
      <c r="D39" s="3" t="s">
        <v>16</v>
      </c>
      <c r="E39" s="9"/>
      <c r="F39" s="4"/>
      <c r="G39" s="4"/>
      <c r="H39" s="4"/>
      <c r="I39" s="4"/>
      <c r="J39" s="4"/>
      <c r="K39" s="4"/>
    </row>
    <row r="40" spans="1:11">
      <c r="A40" s="4"/>
      <c r="B40" s="4"/>
      <c r="C40" s="4"/>
      <c r="D40" s="3" t="s">
        <v>17</v>
      </c>
      <c r="E40" s="9"/>
      <c r="F40" s="4"/>
      <c r="G40" s="4"/>
      <c r="H40" s="4"/>
      <c r="I40" s="4"/>
      <c r="J40" s="4"/>
      <c r="K40" s="4"/>
    </row>
    <row r="41" spans="1:11">
      <c r="A41" s="4"/>
      <c r="B41" s="4"/>
      <c r="C41" s="4"/>
      <c r="D41" s="3" t="s">
        <v>20</v>
      </c>
      <c r="E41" s="9"/>
      <c r="F41" s="4"/>
      <c r="G41" s="4"/>
      <c r="H41" s="4"/>
      <c r="I41" s="4"/>
      <c r="J41" s="4"/>
      <c r="K41" s="4"/>
    </row>
    <row r="43" spans="1:11">
      <c r="A43" s="8" t="s">
        <v>18</v>
      </c>
    </row>
    <row r="44" spans="1:11">
      <c r="B44" s="52" t="s">
        <v>19</v>
      </c>
      <c r="C44" s="51"/>
      <c r="D44" s="51"/>
      <c r="E44" s="51"/>
      <c r="F44" s="51"/>
      <c r="G44" s="51"/>
      <c r="H44" s="51"/>
      <c r="I44" s="51"/>
      <c r="J44" s="51"/>
      <c r="K44" s="51"/>
    </row>
    <row r="45" spans="1:11">
      <c r="B45" s="51"/>
      <c r="C45" s="51"/>
      <c r="D45" s="51"/>
      <c r="E45" s="51"/>
      <c r="F45" s="51"/>
      <c r="G45" s="51"/>
      <c r="H45" s="51"/>
      <c r="I45" s="51"/>
      <c r="J45" s="51"/>
      <c r="K45" s="51"/>
    </row>
    <row r="46" spans="1:11">
      <c r="B46" s="51"/>
      <c r="C46" s="51"/>
      <c r="D46" s="51"/>
      <c r="E46" s="51"/>
      <c r="F46" s="51"/>
      <c r="G46" s="51"/>
      <c r="H46" s="51"/>
      <c r="I46" s="51"/>
      <c r="J46" s="51"/>
      <c r="K46" s="51"/>
    </row>
    <row r="47" spans="1:11">
      <c r="B47" s="51"/>
      <c r="C47" s="51"/>
      <c r="D47" s="51"/>
      <c r="E47" s="51"/>
      <c r="F47" s="51"/>
      <c r="G47" s="51"/>
      <c r="H47" s="51"/>
      <c r="I47" s="51"/>
      <c r="J47" s="51"/>
      <c r="K47" s="51"/>
    </row>
    <row r="48" spans="1:11">
      <c r="B48" s="51"/>
      <c r="C48" s="51"/>
      <c r="D48" s="51"/>
      <c r="E48" s="51"/>
      <c r="F48" s="51"/>
      <c r="G48" s="51"/>
      <c r="H48" s="51"/>
      <c r="I48" s="51"/>
      <c r="J48" s="51"/>
      <c r="K48" s="51"/>
    </row>
    <row r="49" spans="2:11">
      <c r="B49" s="51"/>
      <c r="C49" s="51"/>
      <c r="D49" s="51"/>
      <c r="E49" s="51"/>
      <c r="F49" s="51"/>
      <c r="G49" s="51"/>
      <c r="H49" s="51"/>
      <c r="I49" s="51"/>
      <c r="J49" s="51"/>
      <c r="K49" s="51"/>
    </row>
    <row r="50" spans="2:11">
      <c r="B50" s="51"/>
      <c r="C50" s="51"/>
      <c r="D50" s="51"/>
      <c r="E50" s="51"/>
      <c r="F50" s="51"/>
      <c r="G50" s="51"/>
      <c r="H50" s="51"/>
      <c r="I50" s="51"/>
      <c r="J50" s="51"/>
      <c r="K50" s="51"/>
    </row>
    <row r="51" spans="2:11">
      <c r="B51" s="51"/>
      <c r="C51" s="51"/>
      <c r="D51" s="51"/>
      <c r="E51" s="51"/>
      <c r="F51" s="51"/>
      <c r="G51" s="51"/>
      <c r="H51" s="51"/>
      <c r="I51" s="51"/>
      <c r="J51" s="51"/>
      <c r="K51" s="51"/>
    </row>
    <row r="52" spans="2:11">
      <c r="B52" s="51"/>
      <c r="C52" s="51"/>
      <c r="D52" s="51"/>
      <c r="E52" s="51"/>
      <c r="F52" s="51"/>
      <c r="G52" s="51"/>
      <c r="H52" s="51"/>
      <c r="I52" s="51"/>
      <c r="J52" s="51"/>
      <c r="K52" s="51"/>
    </row>
    <row r="53" spans="2:11">
      <c r="B53" s="51"/>
      <c r="C53" s="51"/>
      <c r="D53" s="51"/>
      <c r="E53" s="51"/>
      <c r="F53" s="51"/>
      <c r="G53" s="51"/>
      <c r="H53" s="51"/>
      <c r="I53" s="51"/>
      <c r="J53" s="51"/>
      <c r="K53" s="51"/>
    </row>
    <row r="54" spans="2:11">
      <c r="B54" s="51"/>
      <c r="C54" s="51"/>
      <c r="D54" s="51"/>
      <c r="E54" s="51"/>
      <c r="F54" s="51"/>
      <c r="G54" s="51"/>
      <c r="H54" s="51"/>
      <c r="I54" s="51"/>
      <c r="J54" s="51"/>
      <c r="K54" s="51"/>
    </row>
    <row r="55" spans="2:11">
      <c r="B55" s="51"/>
      <c r="C55" s="51"/>
      <c r="D55" s="51"/>
      <c r="E55" s="51"/>
      <c r="F55" s="51"/>
      <c r="G55" s="51"/>
      <c r="H55" s="51"/>
      <c r="I55" s="51"/>
      <c r="J55" s="51"/>
      <c r="K55" s="51"/>
    </row>
    <row r="56" spans="2:11">
      <c r="B56" s="51"/>
      <c r="C56" s="51"/>
      <c r="D56" s="51"/>
      <c r="E56" s="51"/>
      <c r="F56" s="51"/>
      <c r="G56" s="51"/>
      <c r="H56" s="51"/>
      <c r="I56" s="51"/>
      <c r="J56" s="51"/>
      <c r="K56" s="51"/>
    </row>
    <row r="58" spans="2:11">
      <c r="C58" s="1" t="s">
        <v>3</v>
      </c>
      <c r="G58" s="1" t="s">
        <v>4</v>
      </c>
    </row>
    <row r="60" spans="2:11">
      <c r="B60" s="3" t="s">
        <v>5</v>
      </c>
      <c r="C60" s="11"/>
    </row>
    <row r="61" spans="2:11">
      <c r="B61" s="3" t="s">
        <v>6</v>
      </c>
      <c r="C61" s="2"/>
    </row>
    <row r="62" spans="2:11">
      <c r="B62" s="3" t="s">
        <v>7</v>
      </c>
      <c r="C62" s="2"/>
    </row>
    <row r="65" spans="1:11" ht="30">
      <c r="B65" s="14" t="s">
        <v>21</v>
      </c>
      <c r="C65" s="2"/>
      <c r="G65" s="16"/>
    </row>
    <row r="68" spans="1:11" ht="14.45" customHeight="1">
      <c r="A68" s="8" t="s">
        <v>23</v>
      </c>
      <c r="B68" s="52" t="s">
        <v>22</v>
      </c>
      <c r="C68" s="51"/>
      <c r="D68" s="51"/>
      <c r="E68" s="51"/>
      <c r="F68" s="51"/>
      <c r="G68" s="51"/>
      <c r="H68" s="51"/>
      <c r="I68" s="51"/>
      <c r="J68" s="51"/>
      <c r="K68" s="51"/>
    </row>
    <row r="69" spans="1:11">
      <c r="B69" s="51"/>
      <c r="C69" s="51"/>
      <c r="D69" s="51"/>
      <c r="E69" s="51"/>
      <c r="F69" s="51"/>
      <c r="G69" s="51"/>
      <c r="H69" s="51"/>
      <c r="I69" s="51"/>
      <c r="J69" s="51"/>
      <c r="K69" s="51"/>
    </row>
    <row r="70" spans="1:11">
      <c r="B70" s="51"/>
      <c r="C70" s="51"/>
      <c r="D70" s="51"/>
      <c r="E70" s="51"/>
      <c r="F70" s="51"/>
      <c r="G70" s="51"/>
      <c r="H70" s="51"/>
      <c r="I70" s="51"/>
      <c r="J70" s="51"/>
      <c r="K70" s="51"/>
    </row>
    <row r="71" spans="1:11" ht="22.9" customHeight="1">
      <c r="B71" s="51"/>
      <c r="C71" s="51"/>
      <c r="D71" s="51"/>
      <c r="E71" s="51"/>
      <c r="F71" s="51"/>
      <c r="G71" s="51"/>
      <c r="H71" s="51"/>
      <c r="I71" s="51"/>
      <c r="J71" s="51"/>
      <c r="K71" s="51"/>
    </row>
    <row r="72" spans="1:11" ht="42" customHeight="1">
      <c r="B72" s="51"/>
      <c r="C72" s="51"/>
      <c r="D72" s="51"/>
      <c r="E72" s="51"/>
      <c r="F72" s="51"/>
      <c r="G72" s="51"/>
      <c r="H72" s="51"/>
      <c r="I72" s="51"/>
      <c r="J72" s="51"/>
      <c r="K72" s="51"/>
    </row>
    <row r="79" spans="1:11" ht="19.899999999999999" customHeight="1">
      <c r="B79" s="14" t="s">
        <v>24</v>
      </c>
      <c r="C79" s="13">
        <v>1000000</v>
      </c>
    </row>
    <row r="80" spans="1:11">
      <c r="B80" s="17" t="s">
        <v>5</v>
      </c>
      <c r="C80" s="10">
        <v>0.09</v>
      </c>
    </row>
    <row r="81" spans="2:9" ht="28.9" customHeight="1">
      <c r="B81" s="14" t="s">
        <v>25</v>
      </c>
      <c r="C81">
        <v>30</v>
      </c>
    </row>
    <row r="83" spans="2:9">
      <c r="C83">
        <f>C79/(((1+C80)^C81-1)/C80)</f>
        <v>7336.3513908897967</v>
      </c>
    </row>
    <row r="85" spans="2:9">
      <c r="B85" s="1" t="s">
        <v>26</v>
      </c>
      <c r="C85" s="18"/>
    </row>
    <row r="87" spans="2:9">
      <c r="B87" s="1" t="s">
        <v>27</v>
      </c>
    </row>
    <row r="89" spans="2:9">
      <c r="B89" s="56" t="s">
        <v>30</v>
      </c>
      <c r="C89" s="51"/>
      <c r="D89" s="51"/>
      <c r="E89" s="51"/>
      <c r="F89" s="51"/>
      <c r="G89" s="51"/>
      <c r="H89" s="51"/>
      <c r="I89" s="51"/>
    </row>
    <row r="90" spans="2:9">
      <c r="B90" s="51"/>
      <c r="C90" s="51"/>
      <c r="D90" s="51"/>
      <c r="E90" s="51"/>
      <c r="F90" s="51"/>
      <c r="G90" s="51"/>
      <c r="H90" s="51"/>
      <c r="I90" s="51"/>
    </row>
    <row r="91" spans="2:9">
      <c r="B91" s="51"/>
      <c r="C91" s="51"/>
      <c r="D91" s="51"/>
      <c r="E91" s="51"/>
      <c r="F91" s="51"/>
      <c r="G91" s="51"/>
      <c r="H91" s="51"/>
      <c r="I91" s="51"/>
    </row>
    <row r="92" spans="2:9">
      <c r="B92" s="51"/>
      <c r="C92" s="51"/>
      <c r="D92" s="51"/>
      <c r="E92" s="51"/>
      <c r="F92" s="51"/>
      <c r="G92" s="51"/>
      <c r="H92" s="51"/>
      <c r="I92" s="51"/>
    </row>
    <row r="93" spans="2:9">
      <c r="B93" s="51"/>
      <c r="C93" s="51"/>
      <c r="D93" s="51"/>
      <c r="E93" s="51"/>
      <c r="F93" s="51"/>
      <c r="G93" s="51"/>
      <c r="H93" s="51"/>
      <c r="I93" s="51"/>
    </row>
    <row r="94" spans="2:9">
      <c r="B94" s="51"/>
      <c r="C94" s="51"/>
      <c r="D94" s="51"/>
      <c r="E94" s="51"/>
      <c r="F94" s="51"/>
      <c r="G94" s="51"/>
      <c r="H94" s="51"/>
      <c r="I94" s="51"/>
    </row>
    <row r="95" spans="2:9">
      <c r="B95" s="51"/>
      <c r="C95" s="51"/>
      <c r="D95" s="51"/>
      <c r="E95" s="51"/>
      <c r="F95" s="51"/>
      <c r="G95" s="51"/>
      <c r="H95" s="51"/>
      <c r="I95" s="51"/>
    </row>
    <row r="96" spans="2:9">
      <c r="B96" s="51"/>
      <c r="C96" s="51"/>
      <c r="D96" s="51"/>
      <c r="E96" s="51"/>
      <c r="F96" s="51"/>
      <c r="G96" s="51"/>
      <c r="H96" s="51"/>
      <c r="I96" s="51"/>
    </row>
    <row r="97" spans="2:9">
      <c r="B97" s="51"/>
      <c r="C97" s="51"/>
      <c r="D97" s="51"/>
      <c r="E97" s="51"/>
      <c r="F97" s="51"/>
      <c r="G97" s="51"/>
      <c r="H97" s="51"/>
      <c r="I97" s="51"/>
    </row>
    <row r="98" spans="2:9">
      <c r="B98" s="51"/>
      <c r="C98" s="51"/>
      <c r="D98" s="51"/>
      <c r="E98" s="51"/>
      <c r="F98" s="51"/>
      <c r="G98" s="51"/>
      <c r="H98" s="51"/>
      <c r="I98" s="51"/>
    </row>
    <row r="99" spans="2:9">
      <c r="B99" s="51"/>
      <c r="C99" s="51"/>
      <c r="D99" s="51"/>
      <c r="E99" s="51"/>
      <c r="F99" s="51"/>
      <c r="G99" s="51"/>
      <c r="H99" s="51"/>
      <c r="I99" s="51"/>
    </row>
    <row r="100" spans="2:9">
      <c r="B100" s="51"/>
      <c r="C100" s="51"/>
      <c r="D100" s="51"/>
      <c r="E100" s="51"/>
      <c r="F100" s="51"/>
      <c r="G100" s="51"/>
      <c r="H100" s="51"/>
      <c r="I100" s="51"/>
    </row>
    <row r="101" spans="2:9">
      <c r="B101" s="51"/>
      <c r="C101" s="51"/>
      <c r="D101" s="51"/>
      <c r="E101" s="51"/>
      <c r="F101" s="51"/>
      <c r="G101" s="51"/>
      <c r="H101" s="51"/>
      <c r="I101" s="51"/>
    </row>
    <row r="103" spans="2:9">
      <c r="C103" s="57" t="s">
        <v>29</v>
      </c>
      <c r="D103" s="58"/>
      <c r="E103" s="58"/>
      <c r="F103" s="58"/>
      <c r="G103" s="58"/>
    </row>
    <row r="104" spans="2:9">
      <c r="C104" s="58"/>
      <c r="D104" s="58"/>
      <c r="E104" s="58"/>
      <c r="F104" s="58"/>
      <c r="G104" s="58"/>
    </row>
    <row r="115" spans="2:7">
      <c r="B115" s="56" t="s">
        <v>31</v>
      </c>
      <c r="C115" s="51"/>
      <c r="D115" s="51"/>
      <c r="E115" s="51"/>
      <c r="F115" s="51"/>
      <c r="G115" s="51"/>
    </row>
    <row r="116" spans="2:7">
      <c r="B116" s="51"/>
      <c r="C116" s="51"/>
      <c r="D116" s="51"/>
      <c r="E116" s="51"/>
      <c r="F116" s="51"/>
      <c r="G116" s="51"/>
    </row>
    <row r="117" spans="2:7">
      <c r="B117" s="51"/>
      <c r="C117" s="51"/>
      <c r="D117" s="51"/>
      <c r="E117" s="51"/>
      <c r="F117" s="51"/>
      <c r="G117" s="51"/>
    </row>
    <row r="118" spans="2:7">
      <c r="B118" s="51"/>
      <c r="C118" s="51"/>
      <c r="D118" s="51"/>
      <c r="E118" s="51"/>
      <c r="F118" s="51"/>
      <c r="G118" s="51"/>
    </row>
    <row r="119" spans="2:7">
      <c r="B119" s="51"/>
      <c r="C119" s="51"/>
      <c r="D119" s="51"/>
      <c r="E119" s="51"/>
      <c r="F119" s="51"/>
      <c r="G119" s="51"/>
    </row>
    <row r="124" spans="2:7">
      <c r="B124" s="52" t="s">
        <v>32</v>
      </c>
      <c r="C124" s="51"/>
      <c r="D124" s="51"/>
      <c r="E124" s="51"/>
      <c r="F124" s="51"/>
      <c r="G124" s="51"/>
    </row>
    <row r="125" spans="2:7">
      <c r="B125" s="51"/>
      <c r="C125" s="51"/>
      <c r="D125" s="51"/>
      <c r="E125" s="51"/>
      <c r="F125" s="51"/>
      <c r="G125" s="51"/>
    </row>
    <row r="132" spans="1:8">
      <c r="A132" s="8" t="s">
        <v>28</v>
      </c>
      <c r="B132" s="53" t="s">
        <v>36</v>
      </c>
      <c r="C132" s="53"/>
      <c r="D132" s="53"/>
      <c r="E132" s="53"/>
      <c r="F132" s="53"/>
      <c r="G132" s="53"/>
      <c r="H132" s="53"/>
    </row>
    <row r="133" spans="1:8">
      <c r="B133" s="53"/>
      <c r="C133" s="53"/>
      <c r="D133" s="53"/>
      <c r="E133" s="53"/>
      <c r="F133" s="53"/>
      <c r="G133" s="53"/>
      <c r="H133" s="53"/>
    </row>
    <row r="134" spans="1:8">
      <c r="B134" s="53"/>
      <c r="C134" s="53"/>
      <c r="D134" s="53"/>
      <c r="E134" s="53"/>
      <c r="F134" s="53"/>
      <c r="G134" s="53"/>
      <c r="H134" s="53"/>
    </row>
    <row r="137" spans="1:8">
      <c r="B137" s="3" t="s">
        <v>34</v>
      </c>
      <c r="C137" s="16"/>
    </row>
    <row r="138" spans="1:8">
      <c r="B138" s="3" t="s">
        <v>35</v>
      </c>
      <c r="C138" s="2"/>
    </row>
    <row r="139" spans="1:8">
      <c r="B139" s="15" t="s">
        <v>5</v>
      </c>
      <c r="C139" s="11"/>
    </row>
    <row r="140" spans="1:8">
      <c r="B140" s="3" t="s">
        <v>33</v>
      </c>
      <c r="C140" s="19"/>
    </row>
    <row r="142" spans="1:8">
      <c r="B142" s="20" t="s">
        <v>37</v>
      </c>
      <c r="C142" s="21"/>
    </row>
    <row r="144" spans="1:8">
      <c r="B144" s="20" t="s">
        <v>38</v>
      </c>
      <c r="C144" s="2"/>
    </row>
    <row r="147" spans="2:5" ht="45">
      <c r="B147" s="22" t="s">
        <v>39</v>
      </c>
      <c r="C147" s="23" t="s">
        <v>40</v>
      </c>
      <c r="D147" s="22" t="s">
        <v>41</v>
      </c>
      <c r="E147" s="23" t="s">
        <v>42</v>
      </c>
    </row>
    <row r="148" spans="2:5" ht="30">
      <c r="B148" s="24" t="s">
        <v>46</v>
      </c>
      <c r="C148" s="23" t="s">
        <v>43</v>
      </c>
      <c r="D148" s="23" t="s">
        <v>44</v>
      </c>
      <c r="E148" s="23" t="s">
        <v>45</v>
      </c>
    </row>
    <row r="149" spans="2:5">
      <c r="B149" s="24" t="s">
        <v>47</v>
      </c>
      <c r="C149" s="25">
        <f>-$C$142-D149</f>
        <v>-995.65</v>
      </c>
      <c r="D149" s="25">
        <f>99565*12%/12</f>
        <v>995.65</v>
      </c>
      <c r="E149" s="25">
        <f>99565.29-C149</f>
        <v>100560.93999999999</v>
      </c>
    </row>
    <row r="150" spans="2:5">
      <c r="B150" s="24" t="s">
        <v>48</v>
      </c>
      <c r="C150" s="25"/>
      <c r="D150" s="25"/>
      <c r="E150" s="25"/>
    </row>
    <row r="151" spans="2:5">
      <c r="B151" s="24" t="s">
        <v>49</v>
      </c>
      <c r="C151" s="25"/>
      <c r="D151" s="25"/>
      <c r="E151" s="25"/>
    </row>
    <row r="152" spans="2:5">
      <c r="B152" s="24" t="s">
        <v>50</v>
      </c>
      <c r="C152" s="25"/>
      <c r="D152" s="25"/>
      <c r="E152" s="25"/>
    </row>
    <row r="153" spans="2:5">
      <c r="B153" s="24" t="s">
        <v>51</v>
      </c>
      <c r="C153" s="25"/>
      <c r="D153" s="25"/>
      <c r="E153" s="25"/>
    </row>
    <row r="154" spans="2:5">
      <c r="B154" s="24" t="s">
        <v>52</v>
      </c>
      <c r="C154" s="25"/>
      <c r="D154" s="25"/>
      <c r="E154" s="25"/>
    </row>
    <row r="155" spans="2:5">
      <c r="B155" s="24" t="s">
        <v>53</v>
      </c>
      <c r="C155" s="25"/>
      <c r="D155" s="25"/>
      <c r="E155" s="25"/>
    </row>
    <row r="156" spans="2:5">
      <c r="B156" s="24" t="s">
        <v>54</v>
      </c>
      <c r="C156" s="25"/>
      <c r="D156" s="25"/>
      <c r="E156" s="25"/>
    </row>
    <row r="157" spans="2:5">
      <c r="B157" s="24" t="s">
        <v>55</v>
      </c>
      <c r="C157" s="25"/>
      <c r="D157" s="25"/>
      <c r="E157" s="25"/>
    </row>
    <row r="158" spans="2:5">
      <c r="B158" s="24" t="s">
        <v>56</v>
      </c>
      <c r="C158" s="25"/>
      <c r="D158" s="25"/>
      <c r="E158" s="25"/>
    </row>
    <row r="159" spans="2:5">
      <c r="B159" s="24" t="s">
        <v>57</v>
      </c>
      <c r="C159" s="25"/>
      <c r="D159" s="25"/>
      <c r="E159" s="25"/>
    </row>
    <row r="160" spans="2:5">
      <c r="B160" s="24" t="s">
        <v>58</v>
      </c>
      <c r="C160" s="25"/>
      <c r="D160" s="25"/>
      <c r="E160" s="25"/>
    </row>
    <row r="161" spans="2:5">
      <c r="B161" s="24" t="s">
        <v>59</v>
      </c>
      <c r="C161" s="25"/>
      <c r="D161" s="25"/>
      <c r="E161" s="25"/>
    </row>
    <row r="162" spans="2:5">
      <c r="B162" s="24" t="s">
        <v>60</v>
      </c>
      <c r="C162" s="25"/>
      <c r="D162" s="25"/>
      <c r="E162" s="25"/>
    </row>
    <row r="163" spans="2:5">
      <c r="B163" s="24" t="s">
        <v>61</v>
      </c>
      <c r="C163" s="25"/>
      <c r="D163" s="25"/>
      <c r="E163" s="25"/>
    </row>
    <row r="164" spans="2:5">
      <c r="B164" s="24" t="s">
        <v>62</v>
      </c>
      <c r="C164" s="25"/>
      <c r="D164" s="25"/>
      <c r="E164" s="25"/>
    </row>
    <row r="165" spans="2:5">
      <c r="B165" s="24" t="s">
        <v>63</v>
      </c>
      <c r="C165" s="25"/>
      <c r="D165" s="25"/>
      <c r="E165" s="25"/>
    </row>
    <row r="166" spans="2:5">
      <c r="B166" s="24" t="s">
        <v>64</v>
      </c>
      <c r="C166" s="25"/>
      <c r="D166" s="25"/>
      <c r="E166" s="25"/>
    </row>
    <row r="167" spans="2:5">
      <c r="B167" s="24" t="s">
        <v>65</v>
      </c>
      <c r="C167" s="25"/>
      <c r="D167" s="25"/>
      <c r="E167" s="25"/>
    </row>
    <row r="168" spans="2:5">
      <c r="B168" s="24" t="s">
        <v>66</v>
      </c>
      <c r="C168" s="25"/>
      <c r="D168" s="25"/>
      <c r="E168" s="25"/>
    </row>
    <row r="169" spans="2:5">
      <c r="B169" s="24" t="s">
        <v>67</v>
      </c>
      <c r="C169" s="25"/>
      <c r="D169" s="25"/>
      <c r="E169" s="25"/>
    </row>
    <row r="170" spans="2:5">
      <c r="B170" s="24" t="s">
        <v>68</v>
      </c>
      <c r="C170" s="25"/>
      <c r="D170" s="25"/>
      <c r="E170" s="25"/>
    </row>
    <row r="171" spans="2:5">
      <c r="B171" s="24" t="s">
        <v>69</v>
      </c>
      <c r="C171" s="25"/>
      <c r="D171" s="25"/>
      <c r="E171" s="25"/>
    </row>
    <row r="172" spans="2:5">
      <c r="B172" s="24" t="s">
        <v>70</v>
      </c>
      <c r="C172" s="25"/>
      <c r="D172" s="25"/>
      <c r="E172" s="25"/>
    </row>
    <row r="173" spans="2:5">
      <c r="B173" s="24" t="s">
        <v>71</v>
      </c>
      <c r="C173" s="25"/>
      <c r="D173" s="25"/>
      <c r="E173" s="25"/>
    </row>
    <row r="174" spans="2:5">
      <c r="B174" s="24" t="s">
        <v>72</v>
      </c>
      <c r="C174" s="25"/>
      <c r="D174" s="25"/>
      <c r="E174" s="25"/>
    </row>
    <row r="175" spans="2:5">
      <c r="B175" s="24" t="s">
        <v>73</v>
      </c>
      <c r="C175" s="25"/>
      <c r="D175" s="25"/>
      <c r="E175" s="25"/>
    </row>
    <row r="176" spans="2:5">
      <c r="B176" s="24" t="s">
        <v>74</v>
      </c>
      <c r="C176" s="25"/>
      <c r="D176" s="25"/>
      <c r="E176" s="25"/>
    </row>
    <row r="177" spans="2:5">
      <c r="B177" s="24" t="s">
        <v>75</v>
      </c>
      <c r="C177" s="25"/>
      <c r="D177" s="25"/>
      <c r="E177" s="25"/>
    </row>
    <row r="178" spans="2:5">
      <c r="B178" s="24" t="s">
        <v>76</v>
      </c>
      <c r="C178" s="25"/>
      <c r="D178" s="25"/>
      <c r="E178" s="25"/>
    </row>
    <row r="179" spans="2:5">
      <c r="B179" s="24" t="s">
        <v>77</v>
      </c>
      <c r="C179" s="25"/>
      <c r="D179" s="25"/>
      <c r="E179" s="25"/>
    </row>
    <row r="180" spans="2:5">
      <c r="B180" s="24" t="s">
        <v>58</v>
      </c>
      <c r="C180" s="25"/>
      <c r="D180" s="25"/>
      <c r="E180" s="25"/>
    </row>
    <row r="181" spans="2:5">
      <c r="B181" s="24" t="s">
        <v>59</v>
      </c>
      <c r="C181" s="25"/>
      <c r="D181" s="25"/>
      <c r="E181" s="25"/>
    </row>
    <row r="182" spans="2:5">
      <c r="B182" s="24" t="s">
        <v>60</v>
      </c>
      <c r="C182" s="25"/>
      <c r="D182" s="25"/>
      <c r="E182" s="25"/>
    </row>
    <row r="183" spans="2:5">
      <c r="B183" s="24" t="s">
        <v>61</v>
      </c>
      <c r="C183" s="25"/>
      <c r="D183" s="25"/>
      <c r="E183" s="25"/>
    </row>
    <row r="184" spans="2:5">
      <c r="B184" s="24" t="s">
        <v>62</v>
      </c>
      <c r="C184" s="25"/>
      <c r="D184" s="25"/>
      <c r="E184" s="25"/>
    </row>
    <row r="185" spans="2:5">
      <c r="B185" s="24" t="s">
        <v>63</v>
      </c>
      <c r="C185" s="25"/>
      <c r="D185" s="25"/>
      <c r="E185" s="25"/>
    </row>
    <row r="186" spans="2:5">
      <c r="B186" s="24" t="s">
        <v>64</v>
      </c>
      <c r="C186" s="25"/>
      <c r="D186" s="25"/>
      <c r="E186" s="25"/>
    </row>
    <row r="187" spans="2:5">
      <c r="B187" s="24" t="s">
        <v>65</v>
      </c>
      <c r="C187" s="25"/>
      <c r="D187" s="25"/>
      <c r="E187" s="25"/>
    </row>
    <row r="188" spans="2:5">
      <c r="B188" s="24" t="s">
        <v>66</v>
      </c>
      <c r="C188" s="25"/>
      <c r="D188" s="25"/>
      <c r="E188" s="25"/>
    </row>
    <row r="189" spans="2:5">
      <c r="B189" s="24" t="s">
        <v>67</v>
      </c>
      <c r="C189" s="25"/>
      <c r="D189" s="25"/>
      <c r="E189" s="25"/>
    </row>
    <row r="190" spans="2:5">
      <c r="B190" s="24" t="s">
        <v>68</v>
      </c>
      <c r="C190" s="25"/>
      <c r="D190" s="25"/>
      <c r="E190" s="25"/>
    </row>
    <row r="191" spans="2:5">
      <c r="B191" s="24" t="s">
        <v>69</v>
      </c>
      <c r="C191" s="25"/>
      <c r="D191" s="25"/>
      <c r="E191" s="25"/>
    </row>
    <row r="192" spans="2:5">
      <c r="B192" s="24" t="s">
        <v>70</v>
      </c>
      <c r="C192" s="25"/>
      <c r="D192" s="25"/>
      <c r="E192" s="25"/>
    </row>
    <row r="193" spans="2:5">
      <c r="B193" s="24" t="s">
        <v>71</v>
      </c>
      <c r="C193" s="25"/>
      <c r="D193" s="25"/>
      <c r="E193" s="25"/>
    </row>
    <row r="194" spans="2:5">
      <c r="B194" s="24" t="s">
        <v>72</v>
      </c>
      <c r="C194" s="25"/>
      <c r="D194" s="25"/>
      <c r="E194" s="25"/>
    </row>
    <row r="195" spans="2:5">
      <c r="B195" s="24" t="s">
        <v>73</v>
      </c>
      <c r="C195" s="25"/>
      <c r="D195" s="25"/>
      <c r="E195" s="25"/>
    </row>
    <row r="196" spans="2:5">
      <c r="B196" s="24" t="s">
        <v>74</v>
      </c>
      <c r="C196" s="25"/>
      <c r="D196" s="25"/>
      <c r="E196" s="25"/>
    </row>
    <row r="197" spans="2:5">
      <c r="B197" s="24" t="s">
        <v>75</v>
      </c>
      <c r="C197" s="25"/>
      <c r="D197" s="25"/>
      <c r="E197" s="25"/>
    </row>
    <row r="198" spans="2:5">
      <c r="B198" s="24" t="s">
        <v>76</v>
      </c>
      <c r="C198" s="25"/>
      <c r="D198" s="25"/>
      <c r="E198" s="25"/>
    </row>
    <row r="199" spans="2:5">
      <c r="B199" s="24" t="s">
        <v>77</v>
      </c>
      <c r="C199" s="25"/>
      <c r="D199" s="25"/>
      <c r="E199" s="25"/>
    </row>
    <row r="200" spans="2:5">
      <c r="B200" s="24" t="s">
        <v>78</v>
      </c>
      <c r="C200" s="25"/>
      <c r="D200" s="25"/>
      <c r="E200" s="25"/>
    </row>
    <row r="201" spans="2:5">
      <c r="B201" s="24" t="s">
        <v>79</v>
      </c>
      <c r="C201" s="25"/>
      <c r="D201" s="25"/>
      <c r="E201" s="25"/>
    </row>
    <row r="202" spans="2:5">
      <c r="B202" s="24" t="s">
        <v>80</v>
      </c>
      <c r="C202" s="25"/>
      <c r="D202" s="25"/>
      <c r="E202" s="25"/>
    </row>
    <row r="203" spans="2:5">
      <c r="B203" s="24" t="s">
        <v>81</v>
      </c>
      <c r="C203" s="25"/>
      <c r="D203" s="25"/>
      <c r="E203" s="25"/>
    </row>
    <row r="204" spans="2:5">
      <c r="B204" s="24" t="s">
        <v>82</v>
      </c>
      <c r="C204" s="25"/>
      <c r="D204" s="25"/>
      <c r="E204" s="25"/>
    </row>
    <row r="205" spans="2:5">
      <c r="B205" s="24" t="s">
        <v>83</v>
      </c>
      <c r="C205" s="25"/>
      <c r="D205" s="25"/>
      <c r="E205" s="25"/>
    </row>
    <row r="206" spans="2:5">
      <c r="B206" s="24" t="s">
        <v>84</v>
      </c>
      <c r="C206" s="25"/>
      <c r="D206" s="25"/>
      <c r="E206" s="25"/>
    </row>
    <row r="207" spans="2:5">
      <c r="B207" s="24" t="s">
        <v>85</v>
      </c>
      <c r="C207" s="25"/>
      <c r="D207" s="25"/>
      <c r="E207" s="25"/>
    </row>
    <row r="208" spans="2:5">
      <c r="B208" s="24" t="s">
        <v>86</v>
      </c>
      <c r="C208" s="25"/>
      <c r="D208" s="25"/>
      <c r="E208" s="25"/>
    </row>
    <row r="209" spans="2:5">
      <c r="B209" s="24" t="s">
        <v>87</v>
      </c>
      <c r="C209" s="25"/>
      <c r="D209" s="25"/>
      <c r="E209" s="25"/>
    </row>
    <row r="210" spans="2:5">
      <c r="B210" s="24" t="s">
        <v>88</v>
      </c>
      <c r="C210" s="25"/>
      <c r="D210" s="25"/>
      <c r="E210" s="25"/>
    </row>
    <row r="211" spans="2:5">
      <c r="B211" s="24" t="s">
        <v>89</v>
      </c>
      <c r="C211" s="25"/>
      <c r="D211" s="25"/>
      <c r="E211" s="25"/>
    </row>
    <row r="212" spans="2:5">
      <c r="B212" s="24" t="s">
        <v>70</v>
      </c>
      <c r="C212" s="25"/>
      <c r="D212" s="25"/>
      <c r="E212" s="25"/>
    </row>
    <row r="213" spans="2:5">
      <c r="B213" s="24" t="s">
        <v>71</v>
      </c>
      <c r="C213" s="25"/>
      <c r="D213" s="25"/>
      <c r="E213" s="25"/>
    </row>
    <row r="214" spans="2:5">
      <c r="B214" s="24" t="s">
        <v>72</v>
      </c>
      <c r="C214" s="25"/>
      <c r="D214" s="25"/>
      <c r="E214" s="25"/>
    </row>
    <row r="215" spans="2:5">
      <c r="B215" s="24" t="s">
        <v>73</v>
      </c>
      <c r="C215" s="25"/>
      <c r="D215" s="25"/>
      <c r="E215" s="25"/>
    </row>
    <row r="216" spans="2:5">
      <c r="B216" s="24" t="s">
        <v>74</v>
      </c>
      <c r="C216" s="25"/>
      <c r="D216" s="25"/>
      <c r="E216" s="25"/>
    </row>
    <row r="217" spans="2:5">
      <c r="B217" s="24" t="s">
        <v>75</v>
      </c>
      <c r="C217" s="25"/>
      <c r="D217" s="25"/>
      <c r="E217" s="25"/>
    </row>
    <row r="218" spans="2:5">
      <c r="B218" s="24" t="s">
        <v>76</v>
      </c>
      <c r="C218" s="25"/>
      <c r="D218" s="25"/>
      <c r="E218" s="25"/>
    </row>
    <row r="219" spans="2:5">
      <c r="B219" s="24" t="s">
        <v>77</v>
      </c>
      <c r="C219" s="25"/>
      <c r="D219" s="25"/>
      <c r="E219" s="25"/>
    </row>
    <row r="220" spans="2:5">
      <c r="B220" s="24" t="s">
        <v>78</v>
      </c>
      <c r="C220" s="25"/>
      <c r="D220" s="25"/>
      <c r="E220" s="25"/>
    </row>
    <row r="221" spans="2:5">
      <c r="B221" s="24" t="s">
        <v>79</v>
      </c>
      <c r="C221" s="25"/>
      <c r="D221" s="25"/>
      <c r="E221" s="25"/>
    </row>
    <row r="222" spans="2:5">
      <c r="B222" s="24" t="s">
        <v>80</v>
      </c>
      <c r="C222" s="25"/>
      <c r="D222" s="25"/>
      <c r="E222" s="25"/>
    </row>
    <row r="223" spans="2:5">
      <c r="B223" s="24" t="s">
        <v>81</v>
      </c>
      <c r="C223" s="25"/>
      <c r="D223" s="25"/>
      <c r="E223" s="25"/>
    </row>
    <row r="224" spans="2:5">
      <c r="B224" s="24" t="s">
        <v>82</v>
      </c>
      <c r="C224" s="25"/>
      <c r="D224" s="25"/>
      <c r="E224" s="25"/>
    </row>
    <row r="225" spans="2:5">
      <c r="B225" s="24" t="s">
        <v>83</v>
      </c>
      <c r="C225" s="25"/>
      <c r="D225" s="25"/>
      <c r="E225" s="25"/>
    </row>
    <row r="226" spans="2:5">
      <c r="B226" s="24" t="s">
        <v>84</v>
      </c>
      <c r="C226" s="25"/>
      <c r="D226" s="25"/>
      <c r="E226" s="25"/>
    </row>
    <row r="227" spans="2:5">
      <c r="B227" s="24" t="s">
        <v>85</v>
      </c>
      <c r="C227" s="25"/>
      <c r="D227" s="25"/>
      <c r="E227" s="25"/>
    </row>
    <row r="228" spans="2:5">
      <c r="B228" s="24" t="s">
        <v>86</v>
      </c>
      <c r="C228" s="25"/>
      <c r="D228" s="25"/>
      <c r="E228" s="25"/>
    </row>
    <row r="229" spans="2:5">
      <c r="B229" s="24" t="s">
        <v>87</v>
      </c>
      <c r="C229" s="25"/>
      <c r="D229" s="25"/>
      <c r="E229" s="25"/>
    </row>
    <row r="230" spans="2:5">
      <c r="B230" s="24" t="s">
        <v>88</v>
      </c>
      <c r="C230" s="25"/>
      <c r="D230" s="25"/>
      <c r="E230" s="25"/>
    </row>
    <row r="231" spans="2:5">
      <c r="B231" s="24" t="s">
        <v>89</v>
      </c>
      <c r="C231" s="25"/>
      <c r="D231" s="25"/>
      <c r="E231" s="25"/>
    </row>
    <row r="232" spans="2:5">
      <c r="B232" s="24" t="s">
        <v>90</v>
      </c>
      <c r="C232" s="25"/>
      <c r="D232" s="25"/>
      <c r="E232" s="25"/>
    </row>
    <row r="233" spans="2:5">
      <c r="B233" s="24" t="s">
        <v>91</v>
      </c>
      <c r="C233" s="25"/>
      <c r="D233" s="25"/>
      <c r="E233" s="25"/>
    </row>
    <row r="234" spans="2:5">
      <c r="B234" s="24" t="s">
        <v>92</v>
      </c>
      <c r="C234" s="25"/>
      <c r="D234" s="25"/>
      <c r="E234" s="25"/>
    </row>
    <row r="235" spans="2:5">
      <c r="B235" s="24" t="s">
        <v>93</v>
      </c>
      <c r="C235" s="25"/>
      <c r="D235" s="25"/>
      <c r="E235" s="25"/>
    </row>
    <row r="236" spans="2:5">
      <c r="B236" s="24" t="s">
        <v>94</v>
      </c>
      <c r="C236" s="25"/>
      <c r="D236" s="25"/>
      <c r="E236" s="25"/>
    </row>
    <row r="237" spans="2:5">
      <c r="B237" s="24" t="s">
        <v>95</v>
      </c>
      <c r="C237" s="25"/>
      <c r="D237" s="25"/>
      <c r="E237" s="25"/>
    </row>
    <row r="238" spans="2:5">
      <c r="B238" s="24" t="s">
        <v>96</v>
      </c>
      <c r="C238" s="25"/>
      <c r="D238" s="25"/>
      <c r="E238" s="25"/>
    </row>
    <row r="239" spans="2:5">
      <c r="B239" s="24" t="s">
        <v>97</v>
      </c>
      <c r="C239" s="25"/>
      <c r="D239" s="25"/>
      <c r="E239" s="25"/>
    </row>
    <row r="240" spans="2:5">
      <c r="B240" s="24" t="s">
        <v>98</v>
      </c>
      <c r="C240" s="25"/>
      <c r="D240" s="25"/>
      <c r="E240" s="25"/>
    </row>
    <row r="241" spans="2:5">
      <c r="B241" s="24" t="s">
        <v>99</v>
      </c>
      <c r="C241" s="25"/>
      <c r="D241" s="25"/>
      <c r="E241" s="25"/>
    </row>
    <row r="242" spans="2:5">
      <c r="B242" s="24" t="s">
        <v>100</v>
      </c>
      <c r="C242" s="25"/>
      <c r="D242" s="25"/>
      <c r="E242" s="25"/>
    </row>
    <row r="243" spans="2:5">
      <c r="B243" s="24" t="s">
        <v>101</v>
      </c>
      <c r="C243" s="25"/>
      <c r="D243" s="25"/>
      <c r="E243" s="25"/>
    </row>
    <row r="244" spans="2:5">
      <c r="B244" s="24" t="s">
        <v>82</v>
      </c>
      <c r="C244" s="25"/>
      <c r="D244" s="25"/>
      <c r="E244" s="25"/>
    </row>
    <row r="245" spans="2:5">
      <c r="B245" s="24" t="s">
        <v>83</v>
      </c>
      <c r="C245" s="25"/>
      <c r="D245" s="25"/>
      <c r="E245" s="25"/>
    </row>
    <row r="246" spans="2:5">
      <c r="B246" s="24" t="s">
        <v>84</v>
      </c>
      <c r="C246" s="25"/>
      <c r="D246" s="25"/>
      <c r="E246" s="25"/>
    </row>
    <row r="247" spans="2:5">
      <c r="B247" s="24" t="s">
        <v>85</v>
      </c>
      <c r="C247" s="25"/>
      <c r="D247" s="25"/>
      <c r="E247" s="25"/>
    </row>
    <row r="248" spans="2:5">
      <c r="B248" s="24" t="s">
        <v>86</v>
      </c>
      <c r="C248" s="25"/>
      <c r="D248" s="25"/>
      <c r="E248" s="25"/>
    </row>
    <row r="249" spans="2:5">
      <c r="B249" s="24" t="s">
        <v>87</v>
      </c>
      <c r="C249" s="25"/>
      <c r="D249" s="25"/>
      <c r="E249" s="25"/>
    </row>
    <row r="250" spans="2:5">
      <c r="B250" s="24" t="s">
        <v>88</v>
      </c>
      <c r="C250" s="25"/>
      <c r="D250" s="25"/>
      <c r="E250" s="25"/>
    </row>
    <row r="251" spans="2:5">
      <c r="B251" s="24" t="s">
        <v>89</v>
      </c>
      <c r="C251" s="25"/>
      <c r="D251" s="25"/>
      <c r="E251" s="25"/>
    </row>
    <row r="252" spans="2:5">
      <c r="B252" s="24" t="s">
        <v>90</v>
      </c>
      <c r="C252" s="25"/>
      <c r="D252" s="25"/>
      <c r="E252" s="25"/>
    </row>
    <row r="253" spans="2:5">
      <c r="B253" s="24" t="s">
        <v>91</v>
      </c>
      <c r="C253" s="25"/>
      <c r="D253" s="25"/>
      <c r="E253" s="25"/>
    </row>
    <row r="254" spans="2:5">
      <c r="B254" s="24" t="s">
        <v>92</v>
      </c>
      <c r="C254" s="25"/>
      <c r="D254" s="25"/>
      <c r="E254" s="25"/>
    </row>
    <row r="255" spans="2:5">
      <c r="B255" s="24" t="s">
        <v>93</v>
      </c>
      <c r="C255" s="25"/>
      <c r="D255" s="25"/>
      <c r="E255" s="25"/>
    </row>
    <row r="256" spans="2:5">
      <c r="B256" s="24" t="s">
        <v>94</v>
      </c>
      <c r="C256" s="25"/>
      <c r="D256" s="25"/>
      <c r="E256" s="25"/>
    </row>
    <row r="257" spans="2:5">
      <c r="B257" s="24" t="s">
        <v>95</v>
      </c>
      <c r="C257" s="25"/>
      <c r="D257" s="25"/>
      <c r="E257" s="25"/>
    </row>
    <row r="258" spans="2:5">
      <c r="B258" s="24" t="s">
        <v>96</v>
      </c>
      <c r="C258" s="25"/>
      <c r="D258" s="25"/>
      <c r="E258" s="25"/>
    </row>
    <row r="259" spans="2:5">
      <c r="B259" s="24" t="s">
        <v>97</v>
      </c>
      <c r="C259" s="25"/>
      <c r="D259" s="25"/>
      <c r="E259" s="25"/>
    </row>
    <row r="260" spans="2:5">
      <c r="B260" s="24" t="s">
        <v>98</v>
      </c>
      <c r="C260" s="25"/>
      <c r="D260" s="25"/>
      <c r="E260" s="25"/>
    </row>
    <row r="261" spans="2:5">
      <c r="B261" s="24" t="s">
        <v>99</v>
      </c>
      <c r="C261" s="25"/>
      <c r="D261" s="25"/>
      <c r="E261" s="25"/>
    </row>
    <row r="262" spans="2:5">
      <c r="B262" s="24" t="s">
        <v>100</v>
      </c>
      <c r="C262" s="25"/>
      <c r="D262" s="25"/>
      <c r="E262" s="25"/>
    </row>
    <row r="263" spans="2:5">
      <c r="B263" s="24" t="s">
        <v>101</v>
      </c>
      <c r="C263" s="25"/>
      <c r="D263" s="25"/>
      <c r="E263" s="25"/>
    </row>
    <row r="264" spans="2:5">
      <c r="B264" s="24" t="s">
        <v>102</v>
      </c>
      <c r="C264" s="25"/>
      <c r="D264" s="25"/>
      <c r="E264" s="25"/>
    </row>
    <row r="265" spans="2:5">
      <c r="B265" s="24" t="s">
        <v>103</v>
      </c>
      <c r="C265" s="25"/>
      <c r="D265" s="25"/>
      <c r="E265" s="25"/>
    </row>
    <row r="266" spans="2:5">
      <c r="B266" s="24" t="s">
        <v>104</v>
      </c>
      <c r="C266" s="25"/>
      <c r="D266" s="25"/>
      <c r="E266" s="25"/>
    </row>
    <row r="267" spans="2:5">
      <c r="B267" s="24" t="s">
        <v>105</v>
      </c>
      <c r="C267" s="25"/>
      <c r="D267" s="25"/>
      <c r="E267" s="25"/>
    </row>
  </sheetData>
  <mergeCells count="11">
    <mergeCell ref="B132:H134"/>
    <mergeCell ref="B68:K72"/>
    <mergeCell ref="B89:I101"/>
    <mergeCell ref="C103:G104"/>
    <mergeCell ref="B115:G119"/>
    <mergeCell ref="B124:G125"/>
    <mergeCell ref="C2:J3"/>
    <mergeCell ref="C5:K7"/>
    <mergeCell ref="B22:K35"/>
    <mergeCell ref="A21:B21"/>
    <mergeCell ref="B44:K56"/>
  </mergeCells>
  <pageMargins left="0.7" right="0.7" top="0.75" bottom="0.75" header="0.3" footer="0.3"/>
  <drawing r:id="rId1"/>
  <legacyDrawing r:id="rId2"/>
  <oleObjects>
    <oleObject progId="Equation.3" shapeId="1025" r:id="rId3"/>
    <oleObject progId="Equation.3" shapeId="1026" r:id="rId4"/>
    <oleObject progId="Equation.3" shapeId="1027" r:id="rId5"/>
    <oleObject progId="Equation.3" shapeId="1028" r:id="rId6"/>
    <oleObject progId="Equation.3" shapeId="1029" r:id="rId7"/>
    <oleObject progId="Equation.3" shapeId="1030" r:id="rId8"/>
  </oleObjects>
</worksheet>
</file>

<file path=xl/worksheets/sheet2.xml><?xml version="1.0" encoding="utf-8"?>
<worksheet xmlns="http://schemas.openxmlformats.org/spreadsheetml/2006/main" xmlns:r="http://schemas.openxmlformats.org/officeDocument/2006/relationships">
  <dimension ref="B2:K36"/>
  <sheetViews>
    <sheetView workbookViewId="0">
      <selection activeCell="A11" sqref="A11"/>
    </sheetView>
  </sheetViews>
  <sheetFormatPr defaultColWidth="8.85546875" defaultRowHeight="15"/>
  <cols>
    <col min="1" max="1" width="8.85546875" style="32"/>
    <col min="2" max="2" width="22.7109375" style="32" customWidth="1"/>
    <col min="3" max="3" width="13.85546875" style="32" bestFit="1" customWidth="1"/>
    <col min="4" max="8" width="12.28515625" style="32" bestFit="1" customWidth="1"/>
    <col min="9" max="16384" width="8.85546875" style="32"/>
  </cols>
  <sheetData>
    <row r="2" spans="2:11">
      <c r="B2" s="53" t="s">
        <v>121</v>
      </c>
      <c r="C2" s="53"/>
      <c r="D2" s="53"/>
      <c r="E2" s="53"/>
      <c r="F2" s="53"/>
      <c r="G2" s="53"/>
      <c r="H2" s="53"/>
      <c r="I2" s="53"/>
      <c r="J2" s="53"/>
      <c r="K2" s="53"/>
    </row>
    <row r="3" spans="2:11">
      <c r="B3" s="53"/>
      <c r="C3" s="53"/>
      <c r="D3" s="53"/>
      <c r="E3" s="53"/>
      <c r="F3" s="53"/>
      <c r="G3" s="53"/>
      <c r="H3" s="53"/>
      <c r="I3" s="53"/>
      <c r="J3" s="53"/>
      <c r="K3" s="53"/>
    </row>
    <row r="4" spans="2:11">
      <c r="B4" s="53"/>
      <c r="C4" s="53"/>
      <c r="D4" s="53"/>
      <c r="E4" s="53"/>
      <c r="F4" s="53"/>
      <c r="G4" s="53"/>
      <c r="H4" s="53"/>
      <c r="I4" s="53"/>
      <c r="J4" s="53"/>
      <c r="K4" s="53"/>
    </row>
    <row r="5" spans="2:11">
      <c r="B5" s="53"/>
      <c r="C5" s="53"/>
      <c r="D5" s="53"/>
      <c r="E5" s="53"/>
      <c r="F5" s="53"/>
      <c r="G5" s="53"/>
      <c r="H5" s="53"/>
      <c r="I5" s="53"/>
      <c r="J5" s="53"/>
      <c r="K5" s="53"/>
    </row>
    <row r="6" spans="2:11">
      <c r="B6" s="53"/>
      <c r="C6" s="53"/>
      <c r="D6" s="53"/>
      <c r="E6" s="53"/>
      <c r="F6" s="53"/>
      <c r="G6" s="53"/>
      <c r="H6" s="53"/>
      <c r="I6" s="53"/>
      <c r="J6" s="53"/>
      <c r="K6" s="53"/>
    </row>
    <row r="7" spans="2:11">
      <c r="B7" s="53"/>
      <c r="C7" s="53"/>
      <c r="D7" s="53"/>
      <c r="E7" s="53"/>
      <c r="F7" s="53"/>
      <c r="G7" s="53"/>
      <c r="H7" s="53"/>
      <c r="I7" s="53"/>
      <c r="J7" s="53"/>
      <c r="K7" s="53"/>
    </row>
    <row r="8" spans="2:11">
      <c r="B8" s="53"/>
      <c r="C8" s="53"/>
      <c r="D8" s="53"/>
      <c r="E8" s="53"/>
      <c r="F8" s="53"/>
      <c r="G8" s="53"/>
      <c r="H8" s="53"/>
      <c r="I8" s="53"/>
      <c r="J8" s="53"/>
      <c r="K8" s="53"/>
    </row>
    <row r="9" spans="2:11">
      <c r="B9" s="53"/>
      <c r="C9" s="53"/>
      <c r="D9" s="53"/>
      <c r="E9" s="53"/>
      <c r="F9" s="53"/>
      <c r="G9" s="53"/>
      <c r="H9" s="53"/>
      <c r="I9" s="53"/>
      <c r="J9" s="53"/>
      <c r="K9" s="53"/>
    </row>
    <row r="10" spans="2:11" ht="25.15" customHeight="1">
      <c r="B10" s="53"/>
      <c r="C10" s="53"/>
      <c r="D10" s="53"/>
      <c r="E10" s="53"/>
      <c r="F10" s="53"/>
      <c r="G10" s="53"/>
      <c r="H10" s="53"/>
      <c r="I10" s="53"/>
      <c r="J10" s="53"/>
      <c r="K10" s="53"/>
    </row>
    <row r="12" spans="2:11">
      <c r="B12" s="3" t="s">
        <v>106</v>
      </c>
      <c r="C12" s="26">
        <v>0.19</v>
      </c>
    </row>
    <row r="13" spans="2:11" ht="15.75" thickBot="1"/>
    <row r="14" spans="2:11" ht="15.75" thickBot="1">
      <c r="B14" s="59" t="s">
        <v>107</v>
      </c>
      <c r="C14" s="61" t="s">
        <v>108</v>
      </c>
      <c r="D14" s="62"/>
      <c r="E14" s="62"/>
      <c r="F14" s="62"/>
      <c r="G14" s="62"/>
      <c r="H14" s="63"/>
    </row>
    <row r="15" spans="2:11" ht="15.75" thickBot="1">
      <c r="B15" s="60"/>
      <c r="C15" s="33">
        <v>0</v>
      </c>
      <c r="D15" s="33">
        <v>1</v>
      </c>
      <c r="E15" s="33">
        <v>2</v>
      </c>
      <c r="F15" s="33">
        <v>3</v>
      </c>
      <c r="G15" s="33">
        <v>4</v>
      </c>
      <c r="H15" s="33">
        <v>5</v>
      </c>
    </row>
    <row r="16" spans="2:11" ht="15.75" thickBot="1">
      <c r="B16" s="34" t="s">
        <v>119</v>
      </c>
      <c r="C16" s="33"/>
      <c r="D16" s="35">
        <v>6800</v>
      </c>
      <c r="E16" s="35">
        <v>7400</v>
      </c>
      <c r="F16" s="35">
        <v>8200</v>
      </c>
      <c r="G16" s="35">
        <v>8000</v>
      </c>
      <c r="H16" s="35">
        <v>6000</v>
      </c>
    </row>
    <row r="17" spans="2:8" ht="16.899999999999999" customHeight="1" thickBot="1">
      <c r="B17" s="34" t="s">
        <v>109</v>
      </c>
      <c r="C17" s="33"/>
      <c r="D17" s="35">
        <v>3400</v>
      </c>
      <c r="E17" s="35">
        <f>D17*1.03</f>
        <v>3502</v>
      </c>
      <c r="F17" s="35">
        <f>E17*1.03</f>
        <v>3607.06</v>
      </c>
      <c r="G17" s="35">
        <f>F17*1.03</f>
        <v>3715.2718</v>
      </c>
      <c r="H17" s="35">
        <f>G17*1.03</f>
        <v>3826.7299539999999</v>
      </c>
    </row>
    <row r="18" spans="2:8" ht="18.600000000000001" customHeight="1" thickBot="1">
      <c r="B18" s="34" t="s">
        <v>110</v>
      </c>
      <c r="C18" s="33"/>
      <c r="D18" s="35">
        <v>2000</v>
      </c>
      <c r="E18" s="35">
        <v>2000</v>
      </c>
      <c r="F18" s="35">
        <v>2000</v>
      </c>
      <c r="G18" s="35">
        <v>2000</v>
      </c>
      <c r="H18" s="35">
        <v>2000</v>
      </c>
    </row>
    <row r="19" spans="2:8" ht="60.6" customHeight="1" thickBot="1">
      <c r="B19" s="34" t="s">
        <v>111</v>
      </c>
      <c r="C19" s="33"/>
      <c r="D19" s="35">
        <f>D16-D17-D18</f>
        <v>1400</v>
      </c>
      <c r="E19" s="35">
        <f t="shared" ref="E19:H19" si="0">E16-E17-E18</f>
        <v>1898</v>
      </c>
      <c r="F19" s="35">
        <f t="shared" si="0"/>
        <v>2592.9400000000005</v>
      </c>
      <c r="G19" s="35">
        <f t="shared" si="0"/>
        <v>2284.7281999999996</v>
      </c>
      <c r="H19" s="35">
        <f t="shared" si="0"/>
        <v>173.27004600000009</v>
      </c>
    </row>
    <row r="20" spans="2:8" ht="18.600000000000001" customHeight="1" thickBot="1">
      <c r="B20" s="34" t="s">
        <v>112</v>
      </c>
      <c r="C20" s="33"/>
      <c r="D20" s="35">
        <f>D19*0.3</f>
        <v>420</v>
      </c>
      <c r="E20" s="35">
        <f t="shared" ref="E20:H20" si="1">E19*0.3</f>
        <v>569.4</v>
      </c>
      <c r="F20" s="35">
        <f t="shared" si="1"/>
        <v>777.88200000000018</v>
      </c>
      <c r="G20" s="35">
        <f t="shared" si="1"/>
        <v>685.41845999999987</v>
      </c>
      <c r="H20" s="35">
        <f t="shared" si="1"/>
        <v>51.981013800000028</v>
      </c>
    </row>
    <row r="21" spans="2:8" ht="29.45" customHeight="1" thickBot="1">
      <c r="B21" s="34" t="s">
        <v>113</v>
      </c>
      <c r="C21" s="33"/>
      <c r="D21" s="35">
        <f>D19-D20</f>
        <v>980</v>
      </c>
      <c r="E21" s="35">
        <f t="shared" ref="E21:H21" si="2">E19-E20</f>
        <v>1328.6</v>
      </c>
      <c r="F21" s="35">
        <f t="shared" si="2"/>
        <v>1815.0580000000004</v>
      </c>
      <c r="G21" s="35">
        <f t="shared" si="2"/>
        <v>1599.3097399999997</v>
      </c>
      <c r="H21" s="35">
        <f t="shared" si="2"/>
        <v>121.28903220000007</v>
      </c>
    </row>
    <row r="22" spans="2:8" ht="57.6" customHeight="1" thickBot="1">
      <c r="B22" s="34" t="s">
        <v>114</v>
      </c>
      <c r="C22" s="33"/>
      <c r="D22" s="35">
        <f>D21+D18</f>
        <v>2980</v>
      </c>
      <c r="E22" s="35">
        <f>E21+E18</f>
        <v>3328.6</v>
      </c>
      <c r="F22" s="35">
        <f t="shared" ref="F22:H22" si="3">F21+F18</f>
        <v>3815.0580000000004</v>
      </c>
      <c r="G22" s="35">
        <f t="shared" si="3"/>
        <v>3599.3097399999997</v>
      </c>
      <c r="H22" s="35">
        <f t="shared" si="3"/>
        <v>2121.2890322000003</v>
      </c>
    </row>
    <row r="23" spans="2:8" ht="15.6" customHeight="1" thickBot="1">
      <c r="B23" s="34" t="s">
        <v>120</v>
      </c>
      <c r="C23" s="36"/>
      <c r="D23" s="36"/>
      <c r="E23" s="36"/>
      <c r="F23" s="36"/>
      <c r="G23" s="36"/>
      <c r="H23" s="36"/>
    </row>
    <row r="24" spans="2:8" ht="31.15" customHeight="1" thickBot="1">
      <c r="B24" s="34" t="s">
        <v>115</v>
      </c>
      <c r="C24" s="37"/>
      <c r="D24" s="38"/>
      <c r="E24" s="38"/>
      <c r="F24" s="38"/>
      <c r="G24" s="38"/>
      <c r="H24" s="38"/>
    </row>
    <row r="25" spans="2:8" ht="22.15" customHeight="1" thickBot="1">
      <c r="B25" s="34" t="s">
        <v>116</v>
      </c>
      <c r="C25" s="36"/>
      <c r="D25" s="36"/>
      <c r="E25" s="36"/>
      <c r="F25" s="36"/>
      <c r="G25" s="36"/>
      <c r="H25" s="36"/>
    </row>
    <row r="26" spans="2:8" ht="51.6" customHeight="1" thickBot="1">
      <c r="B26" s="34" t="s">
        <v>142</v>
      </c>
      <c r="C26" s="36"/>
      <c r="D26" s="36"/>
      <c r="E26" s="36"/>
      <c r="F26" s="36"/>
      <c r="G26" s="36"/>
      <c r="H26" s="36"/>
    </row>
    <row r="27" spans="2:8" ht="31.15" customHeight="1" thickBot="1">
      <c r="B27" s="34" t="s">
        <v>117</v>
      </c>
      <c r="C27" s="36"/>
      <c r="D27" s="36"/>
      <c r="E27" s="36"/>
      <c r="F27" s="36"/>
      <c r="G27" s="36"/>
      <c r="H27" s="36"/>
    </row>
    <row r="28" spans="2:8" ht="47.45" customHeight="1" thickBot="1">
      <c r="B28" s="34" t="s">
        <v>118</v>
      </c>
      <c r="C28" s="36"/>
      <c r="D28" s="36"/>
      <c r="E28" s="36"/>
      <c r="F28" s="36"/>
      <c r="G28" s="36"/>
      <c r="H28" s="36"/>
    </row>
    <row r="33" spans="2:3">
      <c r="B33" s="3" t="s">
        <v>122</v>
      </c>
      <c r="C33" s="39"/>
    </row>
    <row r="34" spans="2:3">
      <c r="B34" s="3" t="s">
        <v>123</v>
      </c>
      <c r="C34" s="39"/>
    </row>
    <row r="35" spans="2:3">
      <c r="B35" s="3" t="s">
        <v>124</v>
      </c>
      <c r="C35" s="39"/>
    </row>
    <row r="36" spans="2:3">
      <c r="B36" s="3" t="s">
        <v>125</v>
      </c>
      <c r="C36" s="39"/>
    </row>
  </sheetData>
  <mergeCells count="3">
    <mergeCell ref="B2:K10"/>
    <mergeCell ref="B14:B15"/>
    <mergeCell ref="C14:H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3:AA20"/>
  <sheetViews>
    <sheetView workbookViewId="0">
      <selection activeCell="B14" sqref="B14"/>
    </sheetView>
  </sheetViews>
  <sheetFormatPr defaultRowHeight="15"/>
  <cols>
    <col min="2" max="2" width="28" customWidth="1"/>
    <col min="3" max="3" width="9.85546875" customWidth="1"/>
    <col min="4" max="4" width="10.28515625" customWidth="1"/>
    <col min="5" max="5" width="11.28515625" customWidth="1"/>
    <col min="6" max="6" width="10.28515625" customWidth="1"/>
    <col min="7" max="7" width="10.85546875" customWidth="1"/>
    <col min="8" max="9" width="10.7109375" customWidth="1"/>
    <col min="10" max="10" width="10.140625" customWidth="1"/>
    <col min="11" max="11" width="9.85546875" customWidth="1"/>
    <col min="12" max="12" width="11.140625" customWidth="1"/>
    <col min="13" max="13" width="10.7109375" customWidth="1"/>
    <col min="14" max="14" width="10.140625" customWidth="1"/>
    <col min="15" max="15" width="10.7109375" customWidth="1"/>
    <col min="16" max="16" width="11.42578125" customWidth="1"/>
    <col min="17" max="17" width="10.140625" customWidth="1"/>
    <col min="18" max="18" width="10.5703125" customWidth="1"/>
    <col min="19" max="19" width="11" customWidth="1"/>
    <col min="20" max="20" width="12.140625" customWidth="1"/>
    <col min="21" max="21" width="11" customWidth="1"/>
    <col min="22" max="22" width="10.42578125" customWidth="1"/>
    <col min="23" max="23" width="11.5703125" customWidth="1"/>
    <col min="24" max="25" width="10.7109375" customWidth="1"/>
    <col min="26" max="26" width="11.42578125" customWidth="1"/>
  </cols>
  <sheetData>
    <row r="3" spans="2:27">
      <c r="C3" s="51" t="s">
        <v>126</v>
      </c>
      <c r="D3" s="51"/>
      <c r="E3" s="51"/>
      <c r="F3" s="51"/>
      <c r="G3" s="51"/>
      <c r="H3" s="51"/>
      <c r="I3" s="51"/>
      <c r="J3" s="51"/>
      <c r="K3" s="51"/>
    </row>
    <row r="4" spans="2:27">
      <c r="C4" s="51"/>
      <c r="D4" s="51"/>
      <c r="E4" s="51"/>
      <c r="F4" s="51"/>
      <c r="G4" s="51"/>
      <c r="H4" s="51"/>
      <c r="I4" s="51"/>
      <c r="J4" s="51"/>
      <c r="K4" s="51"/>
    </row>
    <row r="5" spans="2:27">
      <c r="C5" s="51"/>
      <c r="D5" s="51"/>
      <c r="E5" s="51"/>
      <c r="F5" s="51"/>
      <c r="G5" s="51"/>
      <c r="H5" s="51"/>
      <c r="I5" s="51"/>
      <c r="J5" s="51"/>
      <c r="K5" s="51"/>
    </row>
    <row r="8" spans="2:27">
      <c r="B8" s="4" t="s">
        <v>127</v>
      </c>
      <c r="C8" s="3">
        <v>1</v>
      </c>
      <c r="D8" s="3">
        <v>2</v>
      </c>
      <c r="E8" s="3">
        <v>3</v>
      </c>
      <c r="F8" s="3">
        <v>4</v>
      </c>
      <c r="G8" s="3">
        <v>5</v>
      </c>
      <c r="H8" s="3">
        <v>6</v>
      </c>
      <c r="I8" s="3">
        <v>7</v>
      </c>
      <c r="J8" s="3">
        <v>8</v>
      </c>
      <c r="K8" s="3">
        <v>9</v>
      </c>
      <c r="L8" s="3">
        <v>10</v>
      </c>
      <c r="M8" s="3">
        <v>11</v>
      </c>
      <c r="N8" s="3">
        <v>12</v>
      </c>
      <c r="O8" s="3">
        <v>13</v>
      </c>
      <c r="P8" s="3">
        <v>14</v>
      </c>
      <c r="Q8" s="3">
        <v>15</v>
      </c>
      <c r="R8" s="3">
        <v>16</v>
      </c>
      <c r="S8" s="3">
        <v>17</v>
      </c>
      <c r="T8" s="3">
        <v>18</v>
      </c>
      <c r="U8" s="3">
        <v>19</v>
      </c>
      <c r="V8" s="3">
        <v>20</v>
      </c>
      <c r="W8" s="3">
        <v>21</v>
      </c>
      <c r="X8" s="3">
        <v>22</v>
      </c>
      <c r="Y8" s="3">
        <v>23</v>
      </c>
      <c r="Z8" s="3">
        <v>24</v>
      </c>
      <c r="AA8" s="4"/>
    </row>
    <row r="9" spans="2:27">
      <c r="B9" s="4" t="s">
        <v>127</v>
      </c>
      <c r="C9" s="27">
        <f>DATE(2018,1,1)</f>
        <v>43101</v>
      </c>
      <c r="D9" s="27">
        <f>DATE(2018,2,1)</f>
        <v>43132</v>
      </c>
      <c r="E9" s="27">
        <f>DATE(2018,3,1)</f>
        <v>43160</v>
      </c>
      <c r="F9" s="27">
        <f>DATE(2018,4,1)</f>
        <v>43191</v>
      </c>
      <c r="G9" s="27">
        <f>DATE(2018,5,1)</f>
        <v>43221</v>
      </c>
      <c r="H9" s="27">
        <f>DATE(2018,6,1)</f>
        <v>43252</v>
      </c>
      <c r="I9" s="27">
        <f>DATE(2018,7,1)</f>
        <v>43282</v>
      </c>
      <c r="J9" s="27">
        <f>DATE(2018,8,1)</f>
        <v>43313</v>
      </c>
      <c r="K9" s="27">
        <f>DATE(2018,9,1)</f>
        <v>43344</v>
      </c>
      <c r="L9" s="27">
        <f>DATE(2018,10,1)</f>
        <v>43374</v>
      </c>
      <c r="M9" s="27">
        <f>DATE(2018,11,1)</f>
        <v>43405</v>
      </c>
      <c r="N9" s="27">
        <f>DATE(2018,12,1)</f>
        <v>43435</v>
      </c>
      <c r="O9" s="27">
        <f>DATE(2019,1,1)</f>
        <v>43466</v>
      </c>
      <c r="P9" s="27">
        <f>DATE(2019,2,1)</f>
        <v>43497</v>
      </c>
      <c r="Q9" s="27">
        <f>DATE(2019,3,1)</f>
        <v>43525</v>
      </c>
      <c r="R9" s="27">
        <f>DATE(2019,4,1)</f>
        <v>43556</v>
      </c>
      <c r="S9" s="27">
        <f>DATE(2019,5,1)</f>
        <v>43586</v>
      </c>
      <c r="T9" s="27">
        <f>DATE(2019,6,1)</f>
        <v>43617</v>
      </c>
      <c r="U9" s="27">
        <f>DATE(2019,7,1)</f>
        <v>43647</v>
      </c>
      <c r="V9" s="27">
        <f>DATE(2019,8,1)</f>
        <v>43678</v>
      </c>
      <c r="W9" s="27">
        <f>DATE(2019,9,1)</f>
        <v>43709</v>
      </c>
      <c r="X9" s="27">
        <f>DATE(2019,10,1)</f>
        <v>43739</v>
      </c>
      <c r="Y9" s="27">
        <f>DATE(2019,11,1)</f>
        <v>43770</v>
      </c>
      <c r="Z9" s="27">
        <f>DATE(2019,12,1)</f>
        <v>43800</v>
      </c>
      <c r="AA9" s="4"/>
    </row>
    <row r="10" spans="2:27">
      <c r="B10" s="4" t="s">
        <v>128</v>
      </c>
      <c r="C10" s="3">
        <v>-5000</v>
      </c>
      <c r="D10" s="3">
        <v>200</v>
      </c>
      <c r="E10" s="3">
        <v>200</v>
      </c>
      <c r="F10" s="3">
        <v>200</v>
      </c>
      <c r="G10" s="3">
        <v>200</v>
      </c>
      <c r="H10" s="3">
        <v>200</v>
      </c>
      <c r="I10" s="3">
        <v>200</v>
      </c>
      <c r="J10" s="3">
        <v>200</v>
      </c>
      <c r="K10" s="3">
        <v>200</v>
      </c>
      <c r="L10" s="3">
        <v>700</v>
      </c>
      <c r="M10" s="3">
        <v>400</v>
      </c>
      <c r="N10" s="3">
        <v>400</v>
      </c>
      <c r="O10" s="3">
        <v>400</v>
      </c>
      <c r="P10" s="3">
        <v>400</v>
      </c>
      <c r="Q10" s="3">
        <v>400</v>
      </c>
      <c r="R10" s="3">
        <v>400</v>
      </c>
      <c r="S10" s="3">
        <v>400</v>
      </c>
      <c r="T10" s="3">
        <v>400</v>
      </c>
      <c r="U10" s="3">
        <v>400</v>
      </c>
      <c r="V10" s="3">
        <v>400</v>
      </c>
      <c r="W10" s="3">
        <v>400</v>
      </c>
      <c r="X10" s="3">
        <v>400</v>
      </c>
      <c r="Y10" s="3">
        <v>400</v>
      </c>
      <c r="Z10" s="3">
        <v>400</v>
      </c>
      <c r="AA10" s="4"/>
    </row>
    <row r="11" spans="2:27">
      <c r="B11" s="4" t="s">
        <v>129</v>
      </c>
      <c r="C11" s="3">
        <f>1/(1+$C15)^C8</f>
        <v>1</v>
      </c>
      <c r="D11" s="3">
        <f t="shared" ref="D11:Z11" si="0">1/(1+$C15)^D8</f>
        <v>1</v>
      </c>
      <c r="E11" s="3">
        <f t="shared" si="0"/>
        <v>1</v>
      </c>
      <c r="F11" s="3">
        <f t="shared" si="0"/>
        <v>1</v>
      </c>
      <c r="G11" s="3">
        <f t="shared" si="0"/>
        <v>1</v>
      </c>
      <c r="H11" s="3">
        <f t="shared" si="0"/>
        <v>1</v>
      </c>
      <c r="I11" s="3">
        <f t="shared" si="0"/>
        <v>1</v>
      </c>
      <c r="J11" s="3">
        <f t="shared" si="0"/>
        <v>1</v>
      </c>
      <c r="K11" s="3">
        <f t="shared" si="0"/>
        <v>1</v>
      </c>
      <c r="L11" s="3">
        <f t="shared" si="0"/>
        <v>1</v>
      </c>
      <c r="M11" s="3">
        <f t="shared" si="0"/>
        <v>1</v>
      </c>
      <c r="N11" s="3">
        <f t="shared" si="0"/>
        <v>1</v>
      </c>
      <c r="O11" s="3">
        <f t="shared" si="0"/>
        <v>1</v>
      </c>
      <c r="P11" s="3">
        <f t="shared" si="0"/>
        <v>1</v>
      </c>
      <c r="Q11" s="3">
        <f t="shared" si="0"/>
        <v>1</v>
      </c>
      <c r="R11" s="3">
        <f t="shared" si="0"/>
        <v>1</v>
      </c>
      <c r="S11" s="3">
        <f t="shared" si="0"/>
        <v>1</v>
      </c>
      <c r="T11" s="3">
        <f t="shared" si="0"/>
        <v>1</v>
      </c>
      <c r="U11" s="3">
        <f t="shared" si="0"/>
        <v>1</v>
      </c>
      <c r="V11" s="3">
        <f t="shared" si="0"/>
        <v>1</v>
      </c>
      <c r="W11" s="3">
        <f t="shared" si="0"/>
        <v>1</v>
      </c>
      <c r="X11" s="3">
        <f t="shared" si="0"/>
        <v>1</v>
      </c>
      <c r="Y11" s="3">
        <f t="shared" si="0"/>
        <v>1</v>
      </c>
      <c r="Z11" s="3">
        <f t="shared" si="0"/>
        <v>1</v>
      </c>
      <c r="AA11" s="4"/>
    </row>
    <row r="12" spans="2:27" ht="30">
      <c r="B12" s="12" t="s">
        <v>117</v>
      </c>
      <c r="C12" s="4">
        <f>C10*C11</f>
        <v>-5000</v>
      </c>
      <c r="D12" s="4">
        <f t="shared" ref="D12:Z12" si="1">D10*D11</f>
        <v>200</v>
      </c>
      <c r="E12" s="4">
        <f t="shared" si="1"/>
        <v>200</v>
      </c>
      <c r="F12" s="4">
        <f t="shared" si="1"/>
        <v>200</v>
      </c>
      <c r="G12" s="4">
        <f t="shared" si="1"/>
        <v>200</v>
      </c>
      <c r="H12" s="4">
        <f t="shared" si="1"/>
        <v>200</v>
      </c>
      <c r="I12" s="4">
        <f t="shared" si="1"/>
        <v>200</v>
      </c>
      <c r="J12" s="4">
        <f t="shared" si="1"/>
        <v>200</v>
      </c>
      <c r="K12" s="4">
        <f t="shared" si="1"/>
        <v>200</v>
      </c>
      <c r="L12" s="4">
        <f t="shared" si="1"/>
        <v>700</v>
      </c>
      <c r="M12" s="4">
        <f t="shared" si="1"/>
        <v>400</v>
      </c>
      <c r="N12" s="4">
        <f t="shared" si="1"/>
        <v>400</v>
      </c>
      <c r="O12" s="4">
        <f t="shared" si="1"/>
        <v>400</v>
      </c>
      <c r="P12" s="4">
        <f t="shared" si="1"/>
        <v>400</v>
      </c>
      <c r="Q12" s="4">
        <f t="shared" si="1"/>
        <v>400</v>
      </c>
      <c r="R12" s="4">
        <f t="shared" si="1"/>
        <v>400</v>
      </c>
      <c r="S12" s="4">
        <f t="shared" si="1"/>
        <v>400</v>
      </c>
      <c r="T12" s="4">
        <f t="shared" si="1"/>
        <v>400</v>
      </c>
      <c r="U12" s="4">
        <f t="shared" si="1"/>
        <v>400</v>
      </c>
      <c r="V12" s="4">
        <f t="shared" si="1"/>
        <v>400</v>
      </c>
      <c r="W12" s="4">
        <f t="shared" si="1"/>
        <v>400</v>
      </c>
      <c r="X12" s="4">
        <f t="shared" si="1"/>
        <v>400</v>
      </c>
      <c r="Y12" s="4">
        <f t="shared" si="1"/>
        <v>400</v>
      </c>
      <c r="Z12" s="4">
        <f t="shared" si="1"/>
        <v>400</v>
      </c>
      <c r="AA12" s="4">
        <f>SUM(C12:Z12)</f>
        <v>2900</v>
      </c>
    </row>
    <row r="13" spans="2:27">
      <c r="B13" s="4"/>
      <c r="C13" s="4"/>
      <c r="D13" s="4"/>
      <c r="E13" s="4"/>
      <c r="F13" s="4"/>
      <c r="G13" s="4"/>
      <c r="H13" s="4"/>
      <c r="I13" s="4"/>
      <c r="J13" s="4"/>
      <c r="K13" s="4"/>
      <c r="L13" s="4"/>
      <c r="M13" s="4"/>
      <c r="N13" s="4"/>
      <c r="O13" s="4"/>
      <c r="P13" s="4"/>
      <c r="Q13" s="4"/>
      <c r="R13" s="4"/>
      <c r="S13" s="4"/>
      <c r="T13" s="4"/>
      <c r="U13" s="4"/>
      <c r="V13" s="4"/>
      <c r="W13" s="4"/>
      <c r="X13" s="4"/>
      <c r="Y13" s="4"/>
      <c r="Z13" s="4"/>
      <c r="AA13" s="4"/>
    </row>
    <row r="14" spans="2:27" ht="30">
      <c r="B14" s="14" t="s">
        <v>130</v>
      </c>
      <c r="C14" s="26"/>
      <c r="D14" s="4"/>
      <c r="E14" s="4"/>
      <c r="F14" s="4"/>
      <c r="G14" s="4"/>
      <c r="H14" s="4"/>
      <c r="I14" s="4"/>
      <c r="J14" s="4"/>
      <c r="K14" s="4"/>
      <c r="L14" s="4"/>
      <c r="M14" s="4"/>
      <c r="N14" s="4"/>
      <c r="O14" s="4"/>
      <c r="P14" s="4"/>
      <c r="Q14" s="4"/>
      <c r="R14" s="4"/>
      <c r="S14" s="4"/>
      <c r="T14" s="4"/>
      <c r="U14" s="4"/>
      <c r="V14" s="4"/>
      <c r="W14" s="4"/>
      <c r="X14" s="4"/>
      <c r="Y14" s="4"/>
      <c r="Z14" s="4"/>
      <c r="AA14" s="4"/>
    </row>
    <row r="15" spans="2:27" ht="30">
      <c r="B15" s="14" t="s">
        <v>131</v>
      </c>
      <c r="C15" s="30"/>
      <c r="D15" s="4"/>
      <c r="E15" s="4"/>
      <c r="F15" s="4"/>
      <c r="G15" s="4"/>
      <c r="H15" s="4"/>
      <c r="I15" s="4"/>
      <c r="J15" s="4"/>
      <c r="K15" s="4"/>
      <c r="L15" s="4"/>
      <c r="M15" s="4"/>
      <c r="N15" s="4"/>
      <c r="O15" s="4"/>
      <c r="P15" s="4"/>
      <c r="Q15" s="4"/>
      <c r="R15" s="4"/>
      <c r="S15" s="4"/>
      <c r="T15" s="4"/>
      <c r="U15" s="4"/>
      <c r="V15" s="4"/>
      <c r="W15" s="4"/>
      <c r="X15" s="4"/>
      <c r="Y15" s="4"/>
      <c r="Z15" s="4"/>
      <c r="AA15" s="4"/>
    </row>
    <row r="16" spans="2:27" ht="30">
      <c r="B16" s="29" t="s">
        <v>132</v>
      </c>
      <c r="C16" s="9"/>
      <c r="D16" s="4" t="s">
        <v>133</v>
      </c>
      <c r="E16" s="4"/>
      <c r="F16" s="4"/>
      <c r="G16" s="4"/>
      <c r="H16" s="4"/>
      <c r="I16" s="4"/>
      <c r="J16" s="4"/>
      <c r="K16" s="4"/>
      <c r="L16" s="4"/>
      <c r="M16" s="4"/>
      <c r="N16" s="4"/>
      <c r="O16" s="4"/>
      <c r="P16" s="4"/>
      <c r="Q16" s="4"/>
      <c r="R16" s="4"/>
      <c r="S16" s="4"/>
      <c r="T16" s="4"/>
      <c r="U16" s="4"/>
      <c r="V16" s="4"/>
      <c r="W16" s="4"/>
      <c r="X16" s="4"/>
      <c r="Y16" s="4"/>
      <c r="Z16" s="4"/>
      <c r="AA16" s="4"/>
    </row>
    <row r="17" spans="2:27">
      <c r="B17" s="4"/>
      <c r="C17" s="7"/>
      <c r="D17" s="4"/>
      <c r="E17" s="4"/>
      <c r="F17" s="4"/>
      <c r="G17" s="4"/>
      <c r="H17" s="4"/>
      <c r="I17" s="4"/>
      <c r="J17" s="4"/>
      <c r="K17" s="4"/>
      <c r="L17" s="4"/>
      <c r="M17" s="4"/>
      <c r="N17" s="4"/>
      <c r="O17" s="4"/>
      <c r="P17" s="4"/>
      <c r="Q17" s="4"/>
      <c r="R17" s="4"/>
      <c r="S17" s="4"/>
      <c r="T17" s="4"/>
      <c r="U17" s="4"/>
      <c r="V17" s="4"/>
      <c r="W17" s="4"/>
      <c r="X17" s="4"/>
      <c r="Y17" s="4"/>
      <c r="Z17" s="4"/>
      <c r="AA17" s="4"/>
    </row>
    <row r="18" spans="2:27">
      <c r="B18" s="4"/>
      <c r="C18" s="4"/>
      <c r="D18" s="4"/>
      <c r="E18" s="4"/>
      <c r="F18" s="4"/>
      <c r="G18" s="4"/>
      <c r="H18" s="4"/>
      <c r="I18" s="4"/>
      <c r="J18" s="4"/>
      <c r="K18" s="4"/>
      <c r="L18" s="4"/>
      <c r="M18" s="4"/>
      <c r="N18" s="4"/>
      <c r="O18" s="4"/>
      <c r="P18" s="4"/>
      <c r="Q18" s="4"/>
      <c r="R18" s="4"/>
      <c r="S18" s="4"/>
      <c r="T18" s="4"/>
      <c r="U18" s="4"/>
      <c r="V18" s="4"/>
      <c r="W18" s="4"/>
      <c r="X18" s="4"/>
      <c r="Y18" s="4"/>
      <c r="Z18" s="4"/>
      <c r="AA18" s="4"/>
    </row>
    <row r="19" spans="2:27" ht="30">
      <c r="B19" s="29" t="s">
        <v>134</v>
      </c>
      <c r="C19" s="28">
        <f>IRR(C10:Z10)</f>
        <v>3.658895348491456E-2</v>
      </c>
      <c r="D19" s="31"/>
      <c r="E19" s="4" t="s">
        <v>135</v>
      </c>
      <c r="F19" s="4"/>
      <c r="G19" s="4"/>
      <c r="H19" s="4"/>
      <c r="I19" s="4"/>
      <c r="J19" s="4"/>
      <c r="K19" s="4"/>
      <c r="L19" s="4"/>
      <c r="M19" s="4"/>
      <c r="N19" s="4"/>
      <c r="O19" s="4"/>
      <c r="P19" s="4"/>
      <c r="Q19" s="4"/>
      <c r="R19" s="4"/>
      <c r="S19" s="4"/>
      <c r="T19" s="4"/>
      <c r="U19" s="4"/>
      <c r="V19" s="4"/>
      <c r="W19" s="4"/>
      <c r="X19" s="4"/>
      <c r="Y19" s="4"/>
      <c r="Z19" s="4"/>
      <c r="AA19" s="4"/>
    </row>
    <row r="20" spans="2:27" ht="30">
      <c r="B20" s="29" t="s">
        <v>134</v>
      </c>
      <c r="C20" s="31"/>
      <c r="D20" s="4"/>
      <c r="E20" s="4" t="s">
        <v>136</v>
      </c>
      <c r="F20" s="4"/>
      <c r="G20" s="4"/>
      <c r="H20" s="4"/>
      <c r="I20" s="4"/>
      <c r="J20" s="4"/>
      <c r="K20" s="4"/>
      <c r="L20" s="4"/>
      <c r="M20" s="4"/>
      <c r="N20" s="4"/>
      <c r="O20" s="4"/>
      <c r="P20" s="4"/>
      <c r="Q20" s="4"/>
      <c r="R20" s="4"/>
      <c r="S20" s="4"/>
      <c r="T20" s="4"/>
      <c r="U20" s="4"/>
      <c r="V20" s="4"/>
      <c r="W20" s="4"/>
      <c r="X20" s="4"/>
      <c r="Y20" s="4"/>
      <c r="Z20" s="4"/>
      <c r="AA20" s="4"/>
    </row>
  </sheetData>
  <mergeCells count="1">
    <mergeCell ref="C3:K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J44"/>
  <sheetViews>
    <sheetView workbookViewId="0">
      <selection activeCell="A34" sqref="A34"/>
    </sheetView>
  </sheetViews>
  <sheetFormatPr defaultColWidth="8.85546875" defaultRowHeight="15"/>
  <cols>
    <col min="1" max="1" width="8.85546875" style="32"/>
    <col min="2" max="3" width="13.5703125" style="32" customWidth="1"/>
    <col min="4" max="4" width="17.28515625" style="32" customWidth="1"/>
    <col min="5" max="5" width="16.42578125" style="32" customWidth="1"/>
    <col min="6" max="6" width="17.7109375" style="32" customWidth="1"/>
    <col min="7" max="16384" width="8.85546875" style="32"/>
  </cols>
  <sheetData>
    <row r="2" spans="1:10">
      <c r="B2" s="65" t="s">
        <v>138</v>
      </c>
      <c r="C2" s="65"/>
      <c r="D2" s="65"/>
      <c r="E2" s="65"/>
    </row>
    <row r="4" spans="1:10">
      <c r="B4" s="53" t="s">
        <v>143</v>
      </c>
      <c r="C4" s="64"/>
      <c r="D4" s="64"/>
      <c r="E4" s="64"/>
      <c r="F4" s="64"/>
      <c r="G4" s="64"/>
      <c r="H4" s="64"/>
      <c r="I4" s="64"/>
      <c r="J4" s="64"/>
    </row>
    <row r="5" spans="1:10">
      <c r="B5" s="64"/>
      <c r="C5" s="64"/>
      <c r="D5" s="64"/>
      <c r="E5" s="64"/>
      <c r="F5" s="64"/>
      <c r="G5" s="64"/>
      <c r="H5" s="64"/>
      <c r="I5" s="64"/>
      <c r="J5" s="64"/>
    </row>
    <row r="6" spans="1:10">
      <c r="B6" s="64"/>
      <c r="C6" s="64"/>
      <c r="D6" s="64"/>
      <c r="E6" s="64"/>
      <c r="F6" s="64"/>
      <c r="G6" s="64"/>
      <c r="H6" s="64"/>
      <c r="I6" s="64"/>
      <c r="J6" s="64"/>
    </row>
    <row r="7" spans="1:10" ht="15.75" thickBot="1"/>
    <row r="8" spans="1:10" ht="20.25" thickBot="1">
      <c r="B8" s="40" t="s">
        <v>144</v>
      </c>
      <c r="C8" s="40" t="s">
        <v>145</v>
      </c>
      <c r="D8" s="40" t="s">
        <v>146</v>
      </c>
      <c r="E8" s="40" t="s">
        <v>147</v>
      </c>
      <c r="F8" s="40" t="s">
        <v>148</v>
      </c>
    </row>
    <row r="9" spans="1:10" ht="15.75" thickBot="1">
      <c r="A9" s="32">
        <v>0</v>
      </c>
      <c r="B9" s="41">
        <v>-100000</v>
      </c>
      <c r="C9" s="42" t="s">
        <v>149</v>
      </c>
      <c r="D9" s="41">
        <f>1.1^A9</f>
        <v>1</v>
      </c>
      <c r="E9" s="41">
        <f>B9/D9</f>
        <v>-100000</v>
      </c>
      <c r="F9" s="41">
        <f>E9</f>
        <v>-100000</v>
      </c>
    </row>
    <row r="10" spans="1:10" ht="15.75" thickBot="1">
      <c r="A10" s="32">
        <v>1</v>
      </c>
      <c r="B10" s="42" t="s">
        <v>149</v>
      </c>
      <c r="C10" s="41">
        <v>25000</v>
      </c>
      <c r="D10" s="41">
        <f t="shared" ref="D10:D15" si="0">1.1^A10</f>
        <v>1.1000000000000001</v>
      </c>
      <c r="E10" s="43">
        <f>C10/D10</f>
        <v>22727.272727272724</v>
      </c>
      <c r="F10" s="43">
        <f>F9+E10</f>
        <v>-77272.727272727279</v>
      </c>
    </row>
    <row r="11" spans="1:10" ht="15.75" thickBot="1">
      <c r="A11" s="32">
        <v>2</v>
      </c>
      <c r="B11" s="42" t="s">
        <v>149</v>
      </c>
      <c r="C11" s="41">
        <v>30000</v>
      </c>
      <c r="D11" s="41">
        <f t="shared" si="0"/>
        <v>1.2100000000000002</v>
      </c>
      <c r="E11" s="43">
        <f t="shared" ref="E11:E15" si="1">C11/D11</f>
        <v>24793.388429752064</v>
      </c>
      <c r="F11" s="43">
        <f t="shared" ref="F11:F15" si="2">F10+E11</f>
        <v>-52479.338842975216</v>
      </c>
    </row>
    <row r="12" spans="1:10" ht="15.75" thickBot="1">
      <c r="A12" s="32">
        <v>3</v>
      </c>
      <c r="B12" s="42" t="s">
        <v>149</v>
      </c>
      <c r="C12" s="41">
        <v>35000</v>
      </c>
      <c r="D12" s="41">
        <f t="shared" si="0"/>
        <v>1.3310000000000004</v>
      </c>
      <c r="E12" s="43">
        <f t="shared" si="1"/>
        <v>26296.018031555213</v>
      </c>
      <c r="F12" s="43">
        <f t="shared" si="2"/>
        <v>-26183.320811420002</v>
      </c>
    </row>
    <row r="13" spans="1:10" ht="15.75" thickBot="1">
      <c r="A13" s="32">
        <v>4</v>
      </c>
      <c r="B13" s="42" t="s">
        <v>149</v>
      </c>
      <c r="C13" s="41">
        <v>40000</v>
      </c>
      <c r="D13" s="41">
        <f t="shared" si="0"/>
        <v>1.4641000000000004</v>
      </c>
      <c r="E13" s="43">
        <f t="shared" si="1"/>
        <v>27320.538214602821</v>
      </c>
      <c r="F13" s="43">
        <f t="shared" si="2"/>
        <v>1137.2174031828181</v>
      </c>
    </row>
    <row r="14" spans="1:10" ht="15.75" thickBot="1">
      <c r="A14" s="32">
        <v>5</v>
      </c>
      <c r="B14" s="42" t="s">
        <v>149</v>
      </c>
      <c r="C14" s="41">
        <v>45000</v>
      </c>
      <c r="D14" s="41">
        <f t="shared" si="0"/>
        <v>1.6105100000000006</v>
      </c>
      <c r="E14" s="43">
        <f t="shared" si="1"/>
        <v>27941.459537661973</v>
      </c>
      <c r="F14" s="43">
        <f t="shared" si="2"/>
        <v>29078.676940844791</v>
      </c>
    </row>
    <row r="15" spans="1:10" ht="15.75" thickBot="1">
      <c r="A15" s="32">
        <v>6</v>
      </c>
      <c r="B15" s="42" t="s">
        <v>149</v>
      </c>
      <c r="C15" s="41">
        <v>50000</v>
      </c>
      <c r="D15" s="41">
        <f t="shared" si="0"/>
        <v>1.7715610000000008</v>
      </c>
      <c r="E15" s="43">
        <f t="shared" si="1"/>
        <v>28223.696502688857</v>
      </c>
      <c r="F15" s="43">
        <f t="shared" si="2"/>
        <v>57302.373443533652</v>
      </c>
    </row>
    <row r="16" spans="1:10" ht="17.45" customHeight="1" thickBot="1">
      <c r="B16" s="41" t="s">
        <v>150</v>
      </c>
      <c r="C16" s="41" t="s">
        <v>151</v>
      </c>
      <c r="D16" s="42" t="s">
        <v>149</v>
      </c>
      <c r="E16" s="43">
        <f>SUM(E9:E15)</f>
        <v>57302.373443533652</v>
      </c>
      <c r="F16" s="43"/>
    </row>
    <row r="17" spans="1:10" ht="15.75" thickBot="1">
      <c r="B17" s="42" t="s">
        <v>149</v>
      </c>
      <c r="C17" s="44" t="s">
        <v>152</v>
      </c>
      <c r="D17" s="45">
        <f>NPV(10%,B9,C10:C15)</f>
        <v>52093.066766848759</v>
      </c>
      <c r="E17" s="42" t="s">
        <v>149</v>
      </c>
      <c r="F17" s="42" t="s">
        <v>149</v>
      </c>
    </row>
    <row r="18" spans="1:10" ht="15.75" thickBot="1">
      <c r="B18" s="42" t="s">
        <v>149</v>
      </c>
      <c r="C18" s="42" t="s">
        <v>149</v>
      </c>
      <c r="D18" s="45">
        <v>57302.400000000001</v>
      </c>
      <c r="E18" s="42" t="s">
        <v>149</v>
      </c>
      <c r="F18" s="42" t="s">
        <v>149</v>
      </c>
    </row>
    <row r="21" spans="1:10" ht="15.75" thickBot="1"/>
    <row r="22" spans="1:10" ht="19.5" thickBot="1">
      <c r="B22" s="40" t="s">
        <v>153</v>
      </c>
      <c r="C22" s="40" t="s">
        <v>145</v>
      </c>
      <c r="D22" s="40" t="s">
        <v>146</v>
      </c>
      <c r="E22" s="40" t="s">
        <v>154</v>
      </c>
      <c r="F22" s="40" t="s">
        <v>155</v>
      </c>
    </row>
    <row r="23" spans="1:10" ht="15.75" thickBot="1">
      <c r="A23" s="32">
        <v>6</v>
      </c>
      <c r="B23" s="41">
        <f>B9</f>
        <v>-100000</v>
      </c>
      <c r="C23" s="41"/>
      <c r="D23" s="41"/>
      <c r="E23" s="41"/>
      <c r="F23" s="41"/>
      <c r="H23" s="66" t="s">
        <v>139</v>
      </c>
      <c r="I23" s="66"/>
      <c r="J23" s="66"/>
    </row>
    <row r="24" spans="1:10" ht="15.75" thickBot="1">
      <c r="A24" s="32">
        <v>5</v>
      </c>
      <c r="B24" s="41"/>
      <c r="C24" s="41">
        <f>C10</f>
        <v>25000</v>
      </c>
      <c r="D24" s="43">
        <f>1.1^A24</f>
        <v>1.6105100000000006</v>
      </c>
      <c r="E24" s="46">
        <f>C24*D24</f>
        <v>40262.750000000015</v>
      </c>
      <c r="F24" s="41"/>
      <c r="H24" s="66"/>
      <c r="I24" s="66"/>
      <c r="J24" s="66"/>
    </row>
    <row r="25" spans="1:10" ht="15.75" thickBot="1">
      <c r="A25" s="32">
        <v>4</v>
      </c>
      <c r="B25" s="41"/>
      <c r="C25" s="41">
        <f t="shared" ref="C25:C29" si="3">C11</f>
        <v>30000</v>
      </c>
      <c r="D25" s="43">
        <f t="shared" ref="D25:D29" si="4">1.1^A25</f>
        <v>1.4641000000000004</v>
      </c>
      <c r="E25" s="46">
        <f t="shared" ref="E25:E29" si="5">C25*D25</f>
        <v>43923.000000000015</v>
      </c>
      <c r="F25" s="41"/>
    </row>
    <row r="26" spans="1:10" ht="15.75" thickBot="1">
      <c r="A26" s="32">
        <v>3</v>
      </c>
      <c r="B26" s="41"/>
      <c r="C26" s="41">
        <f t="shared" si="3"/>
        <v>35000</v>
      </c>
      <c r="D26" s="43">
        <f t="shared" si="4"/>
        <v>1.3310000000000004</v>
      </c>
      <c r="E26" s="46">
        <f t="shared" si="5"/>
        <v>46585.000000000015</v>
      </c>
      <c r="F26" s="41"/>
    </row>
    <row r="27" spans="1:10" ht="15.75" thickBot="1">
      <c r="A27" s="32">
        <v>2</v>
      </c>
      <c r="B27" s="41"/>
      <c r="C27" s="41">
        <f t="shared" si="3"/>
        <v>40000</v>
      </c>
      <c r="D27" s="43">
        <f t="shared" si="4"/>
        <v>1.2100000000000002</v>
      </c>
      <c r="E27" s="46">
        <f t="shared" si="5"/>
        <v>48400.000000000007</v>
      </c>
      <c r="F27" s="41"/>
    </row>
    <row r="28" spans="1:10" ht="15.75" thickBot="1">
      <c r="A28" s="32">
        <v>1</v>
      </c>
      <c r="B28" s="41"/>
      <c r="C28" s="41">
        <f t="shared" si="3"/>
        <v>45000</v>
      </c>
      <c r="D28" s="43">
        <f t="shared" si="4"/>
        <v>1.1000000000000001</v>
      </c>
      <c r="E28" s="46">
        <f t="shared" si="5"/>
        <v>49500.000000000007</v>
      </c>
      <c r="F28" s="41"/>
    </row>
    <row r="29" spans="1:10" ht="15.75" thickBot="1">
      <c r="A29" s="32">
        <v>0</v>
      </c>
      <c r="B29" s="41"/>
      <c r="C29" s="41">
        <f t="shared" si="3"/>
        <v>50000</v>
      </c>
      <c r="D29" s="43">
        <f t="shared" si="4"/>
        <v>1</v>
      </c>
      <c r="E29" s="46">
        <f t="shared" si="5"/>
        <v>50000</v>
      </c>
      <c r="F29" s="41"/>
    </row>
    <row r="30" spans="1:10" ht="15.75" thickBot="1">
      <c r="B30" s="41"/>
      <c r="C30" s="41"/>
      <c r="D30" s="41"/>
      <c r="E30" s="46">
        <f>SUM(E24:E29)</f>
        <v>278670.75000000006</v>
      </c>
      <c r="F30" s="41"/>
    </row>
    <row r="31" spans="1:10" ht="15.75" thickBot="1">
      <c r="B31" s="41"/>
      <c r="C31" s="41"/>
      <c r="D31" s="41"/>
      <c r="E31" s="41"/>
      <c r="F31" s="46">
        <f>E30/1.1^6</f>
        <v>157302.37344353367</v>
      </c>
    </row>
    <row r="32" spans="1:10" ht="15.75" thickBot="1">
      <c r="E32" s="47" t="s">
        <v>140</v>
      </c>
      <c r="F32" s="47">
        <f>F31+B23</f>
        <v>57302.373443533666</v>
      </c>
    </row>
    <row r="33" spans="1:10" ht="15.75" thickBot="1"/>
    <row r="34" spans="1:10" ht="15.75" thickBot="1">
      <c r="B34" s="41" t="str">
        <f t="shared" ref="B34:F35" si="6">B22</f>
        <v xml:space="preserve">IC0 </v>
      </c>
      <c r="C34" s="41" t="str">
        <f t="shared" si="6"/>
        <v xml:space="preserve">FCFt </v>
      </c>
      <c r="D34" s="41" t="str">
        <f t="shared" si="6"/>
        <v xml:space="preserve">(1+r)t </v>
      </c>
      <c r="E34" s="41" t="str">
        <f t="shared" si="6"/>
        <v xml:space="preserve">FVt </v>
      </c>
      <c r="F34" s="41" t="str">
        <f t="shared" si="6"/>
        <v xml:space="preserve">PV </v>
      </c>
    </row>
    <row r="35" spans="1:10" ht="15.75" thickBot="1">
      <c r="A35" s="32">
        <v>6</v>
      </c>
      <c r="B35" s="41">
        <f t="shared" si="6"/>
        <v>-100000</v>
      </c>
      <c r="C35" s="41"/>
      <c r="D35" s="41"/>
      <c r="E35" s="41"/>
      <c r="F35" s="41"/>
      <c r="H35" s="66" t="s">
        <v>141</v>
      </c>
      <c r="I35" s="66"/>
      <c r="J35" s="66"/>
    </row>
    <row r="36" spans="1:10" ht="15.75" thickBot="1">
      <c r="A36" s="32">
        <v>5</v>
      </c>
      <c r="B36" s="41"/>
      <c r="C36" s="41">
        <f t="shared" ref="C36:C41" si="7">C24</f>
        <v>25000</v>
      </c>
      <c r="D36" s="48"/>
      <c r="E36" s="49"/>
      <c r="F36" s="41"/>
      <c r="H36" s="66"/>
      <c r="I36" s="66"/>
      <c r="J36" s="66"/>
    </row>
    <row r="37" spans="1:10" ht="15.75" thickBot="1">
      <c r="A37" s="32">
        <v>4</v>
      </c>
      <c r="B37" s="41"/>
      <c r="C37" s="41">
        <f t="shared" si="7"/>
        <v>30000</v>
      </c>
      <c r="D37" s="48"/>
      <c r="E37" s="49"/>
      <c r="F37" s="41"/>
    </row>
    <row r="38" spans="1:10" ht="15.75" thickBot="1">
      <c r="A38" s="32">
        <v>3</v>
      </c>
      <c r="B38" s="41"/>
      <c r="C38" s="41">
        <f t="shared" si="7"/>
        <v>35000</v>
      </c>
      <c r="D38" s="48"/>
      <c r="E38" s="49"/>
      <c r="F38" s="41"/>
    </row>
    <row r="39" spans="1:10" ht="15.75" thickBot="1">
      <c r="A39" s="32">
        <v>2</v>
      </c>
      <c r="B39" s="41"/>
      <c r="C39" s="41">
        <f t="shared" si="7"/>
        <v>40000</v>
      </c>
      <c r="D39" s="48"/>
      <c r="E39" s="49"/>
      <c r="F39" s="41"/>
    </row>
    <row r="40" spans="1:10" ht="15.75" thickBot="1">
      <c r="A40" s="32">
        <v>1</v>
      </c>
      <c r="B40" s="41"/>
      <c r="C40" s="41">
        <f t="shared" si="7"/>
        <v>45000</v>
      </c>
      <c r="D40" s="48"/>
      <c r="E40" s="49"/>
      <c r="F40" s="41"/>
    </row>
    <row r="41" spans="1:10" ht="15.75" thickBot="1">
      <c r="A41" s="32">
        <v>0</v>
      </c>
      <c r="B41" s="41"/>
      <c r="C41" s="41">
        <f t="shared" si="7"/>
        <v>50000</v>
      </c>
      <c r="D41" s="48"/>
      <c r="E41" s="49"/>
      <c r="F41" s="41"/>
    </row>
    <row r="42" spans="1:10" ht="15.75" thickBot="1">
      <c r="B42" s="41"/>
      <c r="C42" s="41"/>
      <c r="D42" s="41"/>
      <c r="E42" s="49"/>
      <c r="F42" s="41"/>
    </row>
    <row r="43" spans="1:10" ht="15.75" thickBot="1">
      <c r="B43" s="41"/>
      <c r="C43" s="41"/>
      <c r="D43" s="41"/>
      <c r="E43" s="41"/>
      <c r="F43" s="49"/>
    </row>
    <row r="44" spans="1:10" ht="15.75" thickBot="1">
      <c r="E44" s="47" t="s">
        <v>137</v>
      </c>
      <c r="F44" s="47">
        <f>F43+B35</f>
        <v>-100000</v>
      </c>
    </row>
  </sheetData>
  <mergeCells count="4">
    <mergeCell ref="B4:J6"/>
    <mergeCell ref="B2:E2"/>
    <mergeCell ref="H23:J24"/>
    <mergeCell ref="H35:J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ФМ</vt:lpstr>
      <vt:lpstr>ИП</vt:lpstr>
      <vt:lpstr>ИП1</vt:lpstr>
      <vt:lpstr>ИП3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dc:creator>
  <cp:lastModifiedBy>Ирина</cp:lastModifiedBy>
  <dcterms:created xsi:type="dcterms:W3CDTF">2017-09-22T23:41:48Z</dcterms:created>
  <dcterms:modified xsi:type="dcterms:W3CDTF">2020-12-08T09:38:24Z</dcterms:modified>
</cp:coreProperties>
</file>